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lemberg\censhare\local\CenshareProd\46665766\"/>
    </mc:Choice>
  </mc:AlternateContent>
  <xr:revisionPtr revIDLastSave="0" documentId="13_ncr:1_{25558B60-1B65-42EA-8AF4-09ED7B2B77E7}" xr6:coauthVersionLast="36" xr6:coauthVersionMax="44" xr10:uidLastSave="{00000000-0000-0000-0000-000000000000}"/>
  <bookViews>
    <workbookView xWindow="-120" yWindow="-120" windowWidth="29040" windowHeight="15840" xr2:uid="{00000000-000D-0000-FFFF-FFFF00000000}"/>
  </bookViews>
  <sheets>
    <sheet name="IWW Einleitung" sheetId="7" r:id="rId1"/>
    <sheet name="Liquiditätsplanung" sheetId="6" r:id="rId2"/>
  </sheets>
  <definedNames>
    <definedName name="_xlnm.Print_Area" localSheetId="1">Liquiditätsplanung!$A$1:$AG$80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8" i="6" l="1"/>
  <c r="T8" i="6"/>
  <c r="U8" i="6"/>
  <c r="V8" i="6"/>
  <c r="W8" i="6"/>
  <c r="X8" i="6"/>
  <c r="Y8" i="6"/>
  <c r="Z8" i="6"/>
  <c r="AA8" i="6"/>
  <c r="T6" i="6"/>
  <c r="R29" i="6" l="1"/>
  <c r="S29" i="6" s="1"/>
  <c r="T29" i="6" s="1"/>
  <c r="U29" i="6" s="1"/>
  <c r="V29" i="6" s="1"/>
  <c r="W29" i="6" s="1"/>
  <c r="X29" i="6" s="1"/>
  <c r="Y29" i="6" s="1"/>
  <c r="Z29" i="6" s="1"/>
  <c r="AA29" i="6" s="1"/>
  <c r="AB29" i="6" s="1"/>
  <c r="R32" i="6"/>
  <c r="S32" i="6" s="1"/>
  <c r="T32" i="6" s="1"/>
  <c r="U32" i="6" s="1"/>
  <c r="V32" i="6" s="1"/>
  <c r="W32" i="6" s="1"/>
  <c r="X32" i="6" s="1"/>
  <c r="Y32" i="6" s="1"/>
  <c r="Z32" i="6" s="1"/>
  <c r="AA32" i="6" s="1"/>
  <c r="AB32" i="6" s="1"/>
  <c r="Q52" i="6" l="1"/>
  <c r="Q51" i="6"/>
  <c r="AF53" i="6" l="1"/>
  <c r="E15" i="6"/>
  <c r="E16" i="6" s="1"/>
  <c r="F15" i="6"/>
  <c r="F16" i="6" s="1"/>
  <c r="F7" i="6"/>
  <c r="G7" i="6"/>
  <c r="H7" i="6"/>
  <c r="I7" i="6"/>
  <c r="J7" i="6"/>
  <c r="K7" i="6"/>
  <c r="L7" i="6"/>
  <c r="M7" i="6"/>
  <c r="N7" i="6"/>
  <c r="O7" i="6"/>
  <c r="P7" i="6"/>
  <c r="Q7" i="6"/>
  <c r="R7" i="6"/>
  <c r="S7" i="6"/>
  <c r="T7" i="6"/>
  <c r="U7" i="6"/>
  <c r="V7" i="6"/>
  <c r="W7" i="6"/>
  <c r="X7" i="6"/>
  <c r="Y7" i="6"/>
  <c r="Z7" i="6"/>
  <c r="AA7" i="6"/>
  <c r="AB7" i="6"/>
  <c r="E7" i="6"/>
  <c r="E18" i="6" l="1"/>
  <c r="F18" i="6"/>
  <c r="P9" i="6"/>
  <c r="O9" i="6"/>
  <c r="P19" i="6" s="1"/>
  <c r="N9" i="6"/>
  <c r="O19" i="6" s="1"/>
  <c r="M9" i="6"/>
  <c r="N19" i="6" s="1"/>
  <c r="L9" i="6"/>
  <c r="M19" i="6" s="1"/>
  <c r="K9" i="6"/>
  <c r="L19" i="6" s="1"/>
  <c r="J9" i="6"/>
  <c r="K19" i="6" s="1"/>
  <c r="I9" i="6"/>
  <c r="J19" i="6" s="1"/>
  <c r="H9" i="6"/>
  <c r="I19" i="6" s="1"/>
  <c r="G9" i="6"/>
  <c r="H19" i="6" s="1"/>
  <c r="F9" i="6"/>
  <c r="G19" i="6" s="1"/>
  <c r="E9" i="6"/>
  <c r="F19" i="6" s="1"/>
  <c r="Q19" i="6"/>
  <c r="Q38" i="6" s="1"/>
  <c r="R9" i="6"/>
  <c r="S19" i="6" s="1"/>
  <c r="S38" i="6" s="1"/>
  <c r="Q9" i="6"/>
  <c r="R19" i="6" s="1"/>
  <c r="R38" i="6" s="1"/>
  <c r="T9" i="6"/>
  <c r="U19" i="6" s="1"/>
  <c r="U38" i="6" s="1"/>
  <c r="U9" i="6"/>
  <c r="V9" i="6"/>
  <c r="W19" i="6" s="1"/>
  <c r="W38" i="6" s="1"/>
  <c r="W9" i="6"/>
  <c r="X19" i="6" s="1"/>
  <c r="X38" i="6" s="1"/>
  <c r="X9" i="6"/>
  <c r="Y19" i="6" s="1"/>
  <c r="Y38" i="6" s="1"/>
  <c r="Y9" i="6"/>
  <c r="Z19" i="6" s="1"/>
  <c r="Z38" i="6" s="1"/>
  <c r="Z9" i="6"/>
  <c r="AA19" i="6" s="1"/>
  <c r="AA38" i="6" s="1"/>
  <c r="AA9" i="6"/>
  <c r="AB19" i="6" s="1"/>
  <c r="AB38" i="6" s="1"/>
  <c r="AB8" i="6"/>
  <c r="AB9" i="6" s="1"/>
  <c r="S9" i="6"/>
  <c r="T19" i="6" s="1"/>
  <c r="T38" i="6" s="1"/>
  <c r="AB6" i="6"/>
  <c r="AA6" i="6"/>
  <c r="Z6" i="6"/>
  <c r="Y6" i="6"/>
  <c r="X6" i="6"/>
  <c r="Z17" i="6" s="1"/>
  <c r="W6" i="6"/>
  <c r="V6" i="6"/>
  <c r="U6" i="6"/>
  <c r="S6" i="6"/>
  <c r="R6" i="6"/>
  <c r="Q6" i="6"/>
  <c r="P6" i="6"/>
  <c r="O6" i="6"/>
  <c r="Q17" i="6" s="1"/>
  <c r="N6" i="6"/>
  <c r="M6" i="6"/>
  <c r="L6" i="6"/>
  <c r="K6" i="6"/>
  <c r="M17" i="6" s="1"/>
  <c r="J6" i="6"/>
  <c r="I6" i="6"/>
  <c r="K17" i="6" s="1"/>
  <c r="H6" i="6"/>
  <c r="J17" i="6" s="1"/>
  <c r="G6" i="6"/>
  <c r="I17" i="6" s="1"/>
  <c r="F6" i="6"/>
  <c r="E6" i="6"/>
  <c r="V17" i="6"/>
  <c r="L17" i="6" l="1"/>
  <c r="O17" i="6"/>
  <c r="V19" i="6"/>
  <c r="V38" i="6" s="1"/>
  <c r="T17" i="6"/>
  <c r="U17" i="6"/>
  <c r="AA17" i="6"/>
  <c r="AB17" i="6"/>
  <c r="X17" i="6"/>
  <c r="H17" i="6"/>
  <c r="P17" i="6"/>
  <c r="Y17" i="6"/>
  <c r="G17" i="6"/>
  <c r="N17" i="6"/>
  <c r="W17" i="6"/>
  <c r="R17" i="6"/>
  <c r="S17" i="6"/>
  <c r="U12" i="6"/>
  <c r="X12" i="6"/>
  <c r="V12" i="6"/>
  <c r="AA12" i="6"/>
  <c r="Y12" i="6"/>
  <c r="AB12" i="6"/>
  <c r="C36" i="6"/>
  <c r="C40" i="6"/>
  <c r="P15" i="6" l="1"/>
  <c r="P16" i="6" s="1"/>
  <c r="P18" i="6" s="1"/>
  <c r="AB15" i="6"/>
  <c r="G15" i="6"/>
  <c r="G16" i="6" s="1"/>
  <c r="G18" i="6" s="1"/>
  <c r="M15" i="6"/>
  <c r="M16" i="6" s="1"/>
  <c r="M18" i="6" s="1"/>
  <c r="V15" i="6"/>
  <c r="J15" i="6"/>
  <c r="J16" i="6" s="1"/>
  <c r="J18" i="6" s="1"/>
  <c r="W12" i="6"/>
  <c r="T12" i="6"/>
  <c r="S15" i="6"/>
  <c r="Z12" i="6"/>
  <c r="Y15" i="6"/>
  <c r="R39" i="6"/>
  <c r="Q39" i="6"/>
  <c r="S39" i="6"/>
  <c r="T39" i="6"/>
  <c r="U39" i="6"/>
  <c r="V39" i="6"/>
  <c r="W39" i="6"/>
  <c r="X39" i="6"/>
  <c r="Y39" i="6"/>
  <c r="Z39" i="6"/>
  <c r="AA39" i="6"/>
  <c r="AB39" i="6"/>
  <c r="Q46" i="6"/>
  <c r="Q41" i="6"/>
  <c r="AB16" i="6" l="1"/>
  <c r="AB18" i="6" s="1"/>
  <c r="AB37" i="6" s="1"/>
  <c r="V16" i="6"/>
  <c r="V18" i="6" s="1"/>
  <c r="V37" i="6" s="1"/>
  <c r="Y16" i="6"/>
  <c r="Y18" i="6" s="1"/>
  <c r="Y37" i="6" s="1"/>
  <c r="S16" i="6"/>
  <c r="S18" i="6" s="1"/>
  <c r="S37" i="6" s="1"/>
  <c r="U14" i="6"/>
  <c r="U15" i="6" s="1"/>
  <c r="W15" i="6"/>
  <c r="L15" i="6"/>
  <c r="L16" i="6" s="1"/>
  <c r="L18" i="6" s="1"/>
  <c r="K15" i="6"/>
  <c r="K16" i="6" s="1"/>
  <c r="K18" i="6" s="1"/>
  <c r="X14" i="6"/>
  <c r="X15" i="6" s="1"/>
  <c r="R15" i="6"/>
  <c r="Q15" i="6"/>
  <c r="I15" i="6"/>
  <c r="I16" i="6" s="1"/>
  <c r="I18" i="6" s="1"/>
  <c r="H15" i="6"/>
  <c r="H16" i="6" s="1"/>
  <c r="H18" i="6" s="1"/>
  <c r="O15" i="6"/>
  <c r="O16" i="6" s="1"/>
  <c r="O18" i="6" s="1"/>
  <c r="N15" i="6"/>
  <c r="N16" i="6" s="1"/>
  <c r="N18" i="6" s="1"/>
  <c r="T15" i="6"/>
  <c r="AA14" i="6"/>
  <c r="AA15" i="6" s="1"/>
  <c r="Z15" i="6"/>
  <c r="AD39" i="6"/>
  <c r="Q44" i="6"/>
  <c r="Z16" i="6" l="1"/>
  <c r="Z18" i="6" s="1"/>
  <c r="Z37" i="6" s="1"/>
  <c r="X16" i="6"/>
  <c r="X18" i="6" s="1"/>
  <c r="X37" i="6" s="1"/>
  <c r="AA16" i="6"/>
  <c r="AA18" i="6" s="1"/>
  <c r="AA37" i="6" s="1"/>
  <c r="W16" i="6"/>
  <c r="W18" i="6" s="1"/>
  <c r="W37" i="6" s="1"/>
  <c r="T16" i="6"/>
  <c r="T18" i="6" s="1"/>
  <c r="T37" i="6" s="1"/>
  <c r="U16" i="6"/>
  <c r="U18" i="6" s="1"/>
  <c r="U37" i="6" s="1"/>
  <c r="U36" i="6" s="1"/>
  <c r="R16" i="6"/>
  <c r="R18" i="6" s="1"/>
  <c r="R37" i="6" s="1"/>
  <c r="R36" i="6" s="1"/>
  <c r="Q16" i="6"/>
  <c r="Q18" i="6" s="1"/>
  <c r="Q37" i="6" s="1"/>
  <c r="C59" i="6"/>
  <c r="C58" i="6"/>
  <c r="Y58" i="6" s="1"/>
  <c r="Q70" i="6"/>
  <c r="AB61" i="6"/>
  <c r="AA61" i="6"/>
  <c r="Z61" i="6"/>
  <c r="Y61" i="6"/>
  <c r="X61" i="6"/>
  <c r="W61" i="6"/>
  <c r="V61" i="6"/>
  <c r="U61" i="6"/>
  <c r="T61" i="6"/>
  <c r="S61" i="6"/>
  <c r="R61" i="6"/>
  <c r="Q61" i="6"/>
  <c r="U59" i="6"/>
  <c r="T59" i="6"/>
  <c r="AA56" i="6"/>
  <c r="Z56" i="6"/>
  <c r="X56" i="6"/>
  <c r="W56" i="6"/>
  <c r="U56" i="6"/>
  <c r="T56" i="6"/>
  <c r="R56" i="6"/>
  <c r="Q56" i="6"/>
  <c r="AB54" i="6"/>
  <c r="AA54" i="6"/>
  <c r="Z54" i="6"/>
  <c r="Y54" i="6"/>
  <c r="X54" i="6"/>
  <c r="W54" i="6"/>
  <c r="V54" i="6"/>
  <c r="U54" i="6"/>
  <c r="T54" i="6"/>
  <c r="S54" i="6"/>
  <c r="R54" i="6"/>
  <c r="Q54" i="6"/>
  <c r="AB53" i="6"/>
  <c r="AA53" i="6"/>
  <c r="Z53" i="6"/>
  <c r="Y53" i="6"/>
  <c r="X53" i="6"/>
  <c r="W53" i="6"/>
  <c r="V53" i="6"/>
  <c r="U53" i="6"/>
  <c r="T53" i="6"/>
  <c r="S53" i="6"/>
  <c r="R53" i="6"/>
  <c r="Q53" i="6"/>
  <c r="AB52" i="6"/>
  <c r="AA52" i="6"/>
  <c r="Z52" i="6"/>
  <c r="Y52" i="6"/>
  <c r="X52" i="6"/>
  <c r="W52" i="6"/>
  <c r="V52" i="6"/>
  <c r="U52" i="6"/>
  <c r="T52" i="6"/>
  <c r="S52" i="6"/>
  <c r="R52" i="6"/>
  <c r="AB51" i="6"/>
  <c r="AA51" i="6"/>
  <c r="Z51" i="6"/>
  <c r="Y51" i="6"/>
  <c r="X51" i="6"/>
  <c r="W51" i="6"/>
  <c r="V51" i="6"/>
  <c r="U51" i="6"/>
  <c r="T51" i="6"/>
  <c r="S51" i="6"/>
  <c r="R51" i="6"/>
  <c r="C49" i="6"/>
  <c r="Y49" i="6" s="1"/>
  <c r="AB47" i="6"/>
  <c r="AA47" i="6"/>
  <c r="Z47" i="6"/>
  <c r="Y47" i="6"/>
  <c r="X47" i="6"/>
  <c r="W47" i="6"/>
  <c r="V47" i="6"/>
  <c r="U47" i="6"/>
  <c r="T47" i="6"/>
  <c r="S47" i="6"/>
  <c r="R47" i="6"/>
  <c r="Q47" i="6"/>
  <c r="AB46" i="6"/>
  <c r="AA46" i="6"/>
  <c r="Z46" i="6"/>
  <c r="Y46" i="6"/>
  <c r="X46" i="6"/>
  <c r="W46" i="6"/>
  <c r="V46" i="6"/>
  <c r="U46" i="6"/>
  <c r="T46" i="6"/>
  <c r="S46" i="6"/>
  <c r="R46" i="6"/>
  <c r="AB45" i="6"/>
  <c r="AA45" i="6"/>
  <c r="Z45" i="6"/>
  <c r="Y45" i="6"/>
  <c r="X45" i="6"/>
  <c r="W45" i="6"/>
  <c r="V45" i="6"/>
  <c r="U45" i="6"/>
  <c r="T45" i="6"/>
  <c r="S45" i="6"/>
  <c r="R45" i="6"/>
  <c r="Q45" i="6"/>
  <c r="AB44" i="6"/>
  <c r="AA44" i="6"/>
  <c r="Z44" i="6"/>
  <c r="Y44" i="6"/>
  <c r="X44" i="6"/>
  <c r="W44" i="6"/>
  <c r="V44" i="6"/>
  <c r="U44" i="6"/>
  <c r="T44" i="6"/>
  <c r="S44" i="6"/>
  <c r="R44" i="6"/>
  <c r="AB41" i="6"/>
  <c r="AA41" i="6"/>
  <c r="Z41" i="6"/>
  <c r="Y41" i="6"/>
  <c r="X41" i="6"/>
  <c r="W41" i="6"/>
  <c r="V41" i="6"/>
  <c r="U41" i="6"/>
  <c r="T41" i="6"/>
  <c r="S41" i="6"/>
  <c r="R41" i="6"/>
  <c r="D38" i="6"/>
  <c r="D37" i="6"/>
  <c r="D47" i="6"/>
  <c r="AB59" i="6" l="1"/>
  <c r="AF59" i="6"/>
  <c r="W58" i="6"/>
  <c r="AA58" i="6"/>
  <c r="R59" i="6"/>
  <c r="S58" i="6"/>
  <c r="S59" i="6"/>
  <c r="V59" i="6"/>
  <c r="R58" i="6"/>
  <c r="V58" i="6"/>
  <c r="W59" i="6"/>
  <c r="Z58" i="6"/>
  <c r="X59" i="6"/>
  <c r="Q36" i="6"/>
  <c r="Z36" i="6"/>
  <c r="AB36" i="6"/>
  <c r="AA36" i="6"/>
  <c r="S36" i="6"/>
  <c r="T36" i="6"/>
  <c r="Q59" i="6"/>
  <c r="AA59" i="6"/>
  <c r="W36" i="6"/>
  <c r="V36" i="6"/>
  <c r="X36" i="6"/>
  <c r="Y36" i="6"/>
  <c r="AA49" i="6"/>
  <c r="AD38" i="6"/>
  <c r="T58" i="6"/>
  <c r="X58" i="6"/>
  <c r="AB58" i="6"/>
  <c r="AD53" i="6"/>
  <c r="AD54" i="6"/>
  <c r="Q58" i="6"/>
  <c r="U58" i="6"/>
  <c r="Y59" i="6"/>
  <c r="Z59" i="6"/>
  <c r="AD52" i="6"/>
  <c r="AD51" i="6"/>
  <c r="AD61" i="6"/>
  <c r="S49" i="6"/>
  <c r="Q49" i="6"/>
  <c r="W49" i="6"/>
  <c r="AD47" i="6"/>
  <c r="V49" i="6"/>
  <c r="R49" i="6"/>
  <c r="Z49" i="6"/>
  <c r="AD46" i="6"/>
  <c r="AD45" i="6"/>
  <c r="AD44" i="6"/>
  <c r="AD41" i="6"/>
  <c r="D40" i="6"/>
  <c r="D42" i="6"/>
  <c r="D46" i="6"/>
  <c r="AD37" i="6"/>
  <c r="D44" i="6"/>
  <c r="C48" i="6"/>
  <c r="C56" i="6" s="1"/>
  <c r="T49" i="6"/>
  <c r="X49" i="6"/>
  <c r="AB49" i="6"/>
  <c r="D41" i="6"/>
  <c r="D45" i="6"/>
  <c r="D43" i="6"/>
  <c r="U49" i="6"/>
  <c r="AD58" i="6" l="1"/>
  <c r="AD59" i="6"/>
  <c r="AD36" i="6"/>
  <c r="AD49" i="6"/>
  <c r="D48" i="6"/>
  <c r="C50" i="6"/>
  <c r="C55" i="6" s="1"/>
  <c r="AA42" i="6"/>
  <c r="W42" i="6"/>
  <c r="S42" i="6"/>
  <c r="Y42" i="6"/>
  <c r="U42" i="6"/>
  <c r="Z42" i="6"/>
  <c r="V42" i="6"/>
  <c r="R42" i="6"/>
  <c r="Q42" i="6"/>
  <c r="AB42" i="6"/>
  <c r="X42" i="6"/>
  <c r="T42" i="6"/>
  <c r="AB43" i="6"/>
  <c r="X43" i="6"/>
  <c r="T43" i="6"/>
  <c r="V43" i="6"/>
  <c r="AA43" i="6"/>
  <c r="W43" i="6"/>
  <c r="S43" i="6"/>
  <c r="Z43" i="6"/>
  <c r="R43" i="6"/>
  <c r="Y43" i="6"/>
  <c r="U43" i="6"/>
  <c r="Q43" i="6"/>
  <c r="AE37" i="6"/>
  <c r="AE38" i="6"/>
  <c r="X40" i="6" l="1"/>
  <c r="X48" i="6" s="1"/>
  <c r="X50" i="6" s="1"/>
  <c r="X55" i="6" s="1"/>
  <c r="X57" i="6" s="1"/>
  <c r="X60" i="6" s="1"/>
  <c r="X62" i="6" s="1"/>
  <c r="Q40" i="6"/>
  <c r="Q48" i="6" s="1"/>
  <c r="Q50" i="6" s="1"/>
  <c r="Q55" i="6" s="1"/>
  <c r="Q57" i="6" s="1"/>
  <c r="Q60" i="6" s="1"/>
  <c r="Q62" i="6" s="1"/>
  <c r="Q68" i="6" s="1"/>
  <c r="U40" i="6"/>
  <c r="U48" i="6" s="1"/>
  <c r="U50" i="6" s="1"/>
  <c r="U55" i="6" s="1"/>
  <c r="U57" i="6" s="1"/>
  <c r="U60" i="6" s="1"/>
  <c r="U62" i="6" s="1"/>
  <c r="T40" i="6"/>
  <c r="T48" i="6" s="1"/>
  <c r="T50" i="6" s="1"/>
  <c r="T55" i="6" s="1"/>
  <c r="T57" i="6" s="1"/>
  <c r="T60" i="6" s="1"/>
  <c r="T62" i="6" s="1"/>
  <c r="R40" i="6"/>
  <c r="R48" i="6" s="1"/>
  <c r="R50" i="6" s="1"/>
  <c r="R55" i="6" s="1"/>
  <c r="R57" i="6" s="1"/>
  <c r="R60" i="6" s="1"/>
  <c r="R62" i="6" s="1"/>
  <c r="Y40" i="6"/>
  <c r="Y48" i="6" s="1"/>
  <c r="Y50" i="6" s="1"/>
  <c r="Y55" i="6" s="1"/>
  <c r="AA40" i="6"/>
  <c r="AA48" i="6" s="1"/>
  <c r="AA50" i="6" s="1"/>
  <c r="AA55" i="6" s="1"/>
  <c r="AA57" i="6" s="1"/>
  <c r="AA60" i="6" s="1"/>
  <c r="AA62" i="6" s="1"/>
  <c r="V40" i="6"/>
  <c r="V48" i="6" s="1"/>
  <c r="V50" i="6" s="1"/>
  <c r="V55" i="6" s="1"/>
  <c r="S40" i="6"/>
  <c r="S48" i="6" s="1"/>
  <c r="S50" i="6" s="1"/>
  <c r="S55" i="6" s="1"/>
  <c r="AB40" i="6"/>
  <c r="AB48" i="6" s="1"/>
  <c r="AB50" i="6" s="1"/>
  <c r="AB55" i="6" s="1"/>
  <c r="Z40" i="6"/>
  <c r="Z48" i="6" s="1"/>
  <c r="Z50" i="6" s="1"/>
  <c r="Z55" i="6" s="1"/>
  <c r="Z57" i="6" s="1"/>
  <c r="Z60" i="6" s="1"/>
  <c r="Z62" i="6" s="1"/>
  <c r="W40" i="6"/>
  <c r="W48" i="6" s="1"/>
  <c r="W50" i="6" s="1"/>
  <c r="W55" i="6" s="1"/>
  <c r="W57" i="6" s="1"/>
  <c r="W60" i="6" s="1"/>
  <c r="W62" i="6" s="1"/>
  <c r="AE41" i="6"/>
  <c r="AE46" i="6"/>
  <c r="AE47" i="6"/>
  <c r="AE44" i="6"/>
  <c r="AE45" i="6"/>
  <c r="AD42" i="6"/>
  <c r="AD43" i="6"/>
  <c r="AE43" i="6" s="1"/>
  <c r="AD40" i="6" l="1"/>
  <c r="X68" i="6"/>
  <c r="X71" i="6" s="1"/>
  <c r="Z68" i="6"/>
  <c r="Z71" i="6" s="1"/>
  <c r="R68" i="6"/>
  <c r="U68" i="6"/>
  <c r="U71" i="6" s="1"/>
  <c r="AA68" i="6"/>
  <c r="AA71" i="6" s="1"/>
  <c r="W68" i="6"/>
  <c r="W71" i="6" s="1"/>
  <c r="T68" i="6"/>
  <c r="T71" i="6" s="1"/>
  <c r="Y56" i="6"/>
  <c r="Y57" i="6" s="1"/>
  <c r="Y60" i="6" s="1"/>
  <c r="Y62" i="6" s="1"/>
  <c r="V56" i="6"/>
  <c r="V57" i="6" s="1"/>
  <c r="V60" i="6" s="1"/>
  <c r="V62" i="6" s="1"/>
  <c r="S56" i="6"/>
  <c r="S57" i="6" s="1"/>
  <c r="S60" i="6" s="1"/>
  <c r="S62" i="6" s="1"/>
  <c r="S68" i="6" s="1"/>
  <c r="AB56" i="6"/>
  <c r="C57" i="6"/>
  <c r="C60" i="6" s="1"/>
  <c r="C62" i="6" s="1"/>
  <c r="Q71" i="6"/>
  <c r="Q72" i="6" s="1"/>
  <c r="R70" i="6" s="1"/>
  <c r="AE42" i="6"/>
  <c r="Y68" i="6" l="1"/>
  <c r="Y71" i="6" s="1"/>
  <c r="R71" i="6"/>
  <c r="R72" i="6" s="1"/>
  <c r="S70" i="6" s="1"/>
  <c r="V68" i="6"/>
  <c r="V71" i="6" s="1"/>
  <c r="S71" i="6"/>
  <c r="AD56" i="6"/>
  <c r="AB57" i="6"/>
  <c r="AB60" i="6" s="1"/>
  <c r="AB62" i="6" s="1"/>
  <c r="AE40" i="6"/>
  <c r="AD48" i="6"/>
  <c r="AF56" i="6" s="1"/>
  <c r="S72" i="6" l="1"/>
  <c r="T70" i="6" s="1"/>
  <c r="T72" i="6" s="1"/>
  <c r="U70" i="6" s="1"/>
  <c r="U72" i="6" s="1"/>
  <c r="V70" i="6" s="1"/>
  <c r="V72" i="6" s="1"/>
  <c r="W70" i="6" s="1"/>
  <c r="W72" i="6" s="1"/>
  <c r="X70" i="6" s="1"/>
  <c r="X72" i="6" s="1"/>
  <c r="Y70" i="6" s="1"/>
  <c r="Y72" i="6" s="1"/>
  <c r="Z70" i="6" s="1"/>
  <c r="Z72" i="6" s="1"/>
  <c r="AA70" i="6" s="1"/>
  <c r="AA72" i="6" s="1"/>
  <c r="AB70" i="6" s="1"/>
  <c r="AB68" i="6"/>
  <c r="AD68" i="6" s="1"/>
  <c r="AD50" i="6"/>
  <c r="AD55" i="6" s="1"/>
  <c r="AE48" i="6"/>
  <c r="AD57" i="6" l="1"/>
  <c r="AD60" i="6" s="1"/>
  <c r="AD62" i="6" s="1"/>
  <c r="AB71" i="6"/>
  <c r="AB72" i="6" s="1"/>
  <c r="AD72" i="6" s="1"/>
</calcChain>
</file>

<file path=xl/sharedStrings.xml><?xml version="1.0" encoding="utf-8"?>
<sst xmlns="http://schemas.openxmlformats.org/spreadsheetml/2006/main" count="118" uniqueCount="86">
  <si>
    <t>Praxiseinnahmen</t>
  </si>
  <si>
    <t>Zinsen für Praxisdarlehen</t>
  </si>
  <si>
    <t>Übrige Betriebsausgaben</t>
  </si>
  <si>
    <t>Steuerliches Jahresergebnis</t>
  </si>
  <si>
    <t>Erwirtschaftete Liquidität</t>
  </si>
  <si>
    <t>Anlagenkäufe</t>
  </si>
  <si>
    <t>Anlagenverkäufe</t>
  </si>
  <si>
    <t>Darlehenstilgung</t>
  </si>
  <si>
    <t>Darlehensaufnahme</t>
  </si>
  <si>
    <t>Krankenversicherung</t>
  </si>
  <si>
    <t>Privat benötigter Betrag</t>
  </si>
  <si>
    <t>Einnahmen KZV</t>
  </si>
  <si>
    <t>Jan - Dez 2019</t>
  </si>
  <si>
    <t>Jan - Dez 2020</t>
  </si>
  <si>
    <t>Raumkosten</t>
  </si>
  <si>
    <t>Abschreibung</t>
  </si>
  <si>
    <t>Einkommenssteuer</t>
  </si>
  <si>
    <t>Kredit (kfw)</t>
  </si>
  <si>
    <t>Anfangsbestand</t>
  </si>
  <si>
    <t>Veränderung</t>
  </si>
  <si>
    <t>Endbestand</t>
  </si>
  <si>
    <t>Umsatzentwicklung</t>
  </si>
  <si>
    <t>Einsparpotenziale</t>
  </si>
  <si>
    <t>Personalkosten (Kurzarbeit)</t>
  </si>
  <si>
    <t xml:space="preserve">Allgemeine Angaben </t>
  </si>
  <si>
    <t>Sofortmaßnahmen</t>
  </si>
  <si>
    <t>Tilgungsaussetzung</t>
  </si>
  <si>
    <t xml:space="preserve">Herbsetzung Versorgungswerk </t>
  </si>
  <si>
    <t xml:space="preserve">Darlehensaufnahme </t>
  </si>
  <si>
    <t>Darlehen für Anlagevermögen (ggf. bereits vereinbart)</t>
  </si>
  <si>
    <t>Ggf. Überprüfung des privaten Geldmittelbedarfes / Einlagen in Praxis?</t>
  </si>
  <si>
    <t>Rücksprache mit Bank</t>
  </si>
  <si>
    <t>Je nachdem, ob diese in Anspruch genommen wird, wenn ja im entsprechenden Monat -100% angeben</t>
  </si>
  <si>
    <t>Falls etwas angeschafft wurde oder wird (ggf. bereits geplante Investition)</t>
  </si>
  <si>
    <t>Annahmen / Vorgaben durch ZA und solvi</t>
  </si>
  <si>
    <t>Hinweis: Die Bereitstellung des Modells stellt keine Rechts- oder Steuerberatung dar. Das Modell dient lediglich dem Zweck der Liquiditätsplanung, um einen zusätzlichen Liquiditätsbedarf frühzeitig zu erkennen. Ferner zeigt das Modell mögliche Hebel zur Überwindung einer Liquiditätsknappheit auf. Die Durchführung solcher Maßnahmen sollte in jedem Fall rechtlich und steuerrechtlich geprüft werden. Die Inhalte und Berechnungen dieses Modells haben wir mit der größtmöglichen Sorgfalt erstellt. Wir übernehmen jedoch keinerlei Gewähr für die Aktualität, Korrektheit, Vollständigkeit oder Qualität des bereitgestellten Modells. Die Nutzung des Modells erfolgt auf eigene Gefahr.</t>
  </si>
  <si>
    <t>Staatliche Soforthilfe</t>
  </si>
  <si>
    <t>info@solvi.de</t>
  </si>
  <si>
    <t>Die ZA</t>
  </si>
  <si>
    <t>Team solvi</t>
  </si>
  <si>
    <t>0211 / 56 93 - 0</t>
  </si>
  <si>
    <t xml:space="preserve"> 06126 / 501 91 - 0</t>
  </si>
  <si>
    <t>info@die-za.de</t>
  </si>
  <si>
    <t>Bei Fragen oder wenn Sie Hilfe benötigen, kontaktieren Sie uns gerne:</t>
  </si>
  <si>
    <t>Anmerkungen</t>
  </si>
  <si>
    <t>Δ Verfügbare Praxisliquidität</t>
  </si>
  <si>
    <t>Δ Freie Liquidität</t>
  </si>
  <si>
    <t>ggf. unter Berücksichtigung von Kurzarbeit</t>
  </si>
  <si>
    <t>Miete, Strom, Gas, Wasser etc.; ggf. Mietstundung, Herabsetzung Vorauszahlungen für NK</t>
  </si>
  <si>
    <t>Insbesondere Werbung / Marketing, Fortbildung, Gebühren &amp; Beiträge, Büromaterial</t>
  </si>
  <si>
    <t>Personal</t>
  </si>
  <si>
    <t>Fremdlabor</t>
  </si>
  <si>
    <t>Material und Labor</t>
  </si>
  <si>
    <t xml:space="preserve">Raumkosten </t>
  </si>
  <si>
    <t xml:space="preserve">Übrige Betriebsausgaben </t>
  </si>
  <si>
    <t>Zahlungen Versorgungswerk</t>
  </si>
  <si>
    <t>Für Privatausgaben verfügb.</t>
  </si>
  <si>
    <t>Liquiditätsreserve(+)/lücke(-)</t>
  </si>
  <si>
    <t>Stundung/Herabsetzung ESt.</t>
  </si>
  <si>
    <t xml:space="preserve">Einnahmen Patienten </t>
  </si>
  <si>
    <t>Praxisausgaben</t>
  </si>
  <si>
    <t xml:space="preserve">Sonstige Einnahmen </t>
  </si>
  <si>
    <t>Leistungsentwicklung</t>
  </si>
  <si>
    <t>1. Quartal</t>
  </si>
  <si>
    <t>2. Quartal</t>
  </si>
  <si>
    <t>3. Quartal</t>
  </si>
  <si>
    <t>4. Quartal</t>
  </si>
  <si>
    <t>Annahme: ca. 1 Monat Verzug zwischen Leistungserbringung und Zahlungseingang (Leistung -&gt; Dokumentation -&gt; Abrechnung -&gt; Bezaghlung)</t>
  </si>
  <si>
    <t>Vorauszahlungen am Beispiel KZV NR; keine Berücksichtigung von Beiträgen und Kassengebühren</t>
  </si>
  <si>
    <t>Rückgang KZV</t>
  </si>
  <si>
    <t>Niveau KZV</t>
  </si>
  <si>
    <t>Rückgang Patienten</t>
  </si>
  <si>
    <t>Niveau Patienten</t>
  </si>
  <si>
    <t>Zahlungen Patienten</t>
  </si>
  <si>
    <t>KCH/KFO Restzahlung KZV</t>
  </si>
  <si>
    <t>ZE/PAR/KG/KB Abschlag</t>
  </si>
  <si>
    <t>KCH/KFO Abschlags KZV</t>
  </si>
  <si>
    <t>Summe KCH/KFO (Quartalsbasis)</t>
  </si>
  <si>
    <t>Summe KCH/KFO (Monatsbasis)</t>
  </si>
  <si>
    <t>Summe KZV (Monatsbasis)</t>
  </si>
  <si>
    <t>Soll</t>
  </si>
  <si>
    <t>Anteil KCH/KFO von Gesamt</t>
  </si>
  <si>
    <t>Sicher durch die Krise: Liquidität verstehen,
planen und steuern</t>
  </si>
  <si>
    <r>
      <rPr>
        <sz val="8"/>
        <rFont val="Arial"/>
        <family val="2"/>
      </rPr>
      <t>IWW-ID:</t>
    </r>
    <r>
      <rPr>
        <sz val="11"/>
        <color theme="1"/>
        <rFont val="Calibri"/>
        <family val="2"/>
        <scheme val="minor"/>
      </rPr>
      <t xml:space="preserve"> </t>
    </r>
    <r>
      <rPr>
        <sz val="8"/>
        <rFont val="Arial"/>
        <family val="2"/>
      </rPr>
      <t>46665766</t>
    </r>
  </si>
  <si>
    <t>Download-Dokument | Quelle: ZP 07/2020, Seite 6</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</si>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</sst>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_-;\-* #,##0.00_-;_-* &quot;-&quot;??_-;_-@_-"/>
    <numFmt numFmtId="165" formatCode="#,##0.00\ &quot;€&quot;"/>
    <numFmt numFmtId="166" formatCode="_-* #,##0_-;\-* #,##0_-;_-* &quot;-&quot;??_-;_-@_-"/>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0"/>
      <color theme="0"/>
      <name val="Calibri"/>
      <family val="2"/>
      <scheme val="minor"/>
    </font>
    <font>
      <sz val="10"/>
      <color theme="1"/>
      <name val="Calibri"/>
      <family val="2"/>
      <scheme val="minor"/>
    </font>
    <font>
      <sz val="10"/>
      <color theme="0"/>
      <name val="Calibri"/>
      <family val="2"/>
      <scheme val="minor"/>
    </font>
    <font>
      <u/>
      <sz val="11"/>
      <color theme="10"/>
      <name val="Calibri"/>
      <family val="2"/>
      <scheme val="minor"/>
    </font>
    <font>
      <sz val="8"/>
      <color theme="1"/>
      <name val="Calibri"/>
      <family val="2"/>
      <scheme val="minor"/>
    </font>
    <font>
      <b/>
      <sz val="11"/>
      <color theme="0"/>
      <name val="Calibri"/>
      <family val="2"/>
      <scheme val="minor"/>
    </font>
    <font>
      <b/>
      <sz val="8"/>
      <color theme="0"/>
      <name val="Calibri"/>
      <family val="2"/>
      <scheme val="minor"/>
    </font>
    <font>
      <sz val="10"/>
      <name val="Arial"/>
    </font>
    <font>
      <b/>
      <sz val="14"/>
      <name val="Arial"/>
      <family val="2"/>
    </font>
    <font>
      <sz val="10"/>
      <name val="Arial"/>
      <family val="2"/>
    </font>
    <font>
      <sz val="8"/>
      <name val="Arial"/>
      <family val="2"/>
    </font>
  </fonts>
  <fills count="8">
    <fill>
      <patternFill patternType="none"/>
    </fill>
    <fill>
      <patternFill patternType="gray125"/>
    </fill>
    <fill>
      <patternFill patternType="solid">
        <fgColor rgb="FFDC0078"/>
        <bgColor indexed="64"/>
      </patternFill>
    </fill>
    <fill>
      <patternFill patternType="solid">
        <fgColor theme="0"/>
        <bgColor indexed="64"/>
      </patternFill>
    </fill>
    <fill>
      <patternFill patternType="solid">
        <fgColor rgb="FF005A65"/>
        <bgColor indexed="64"/>
      </patternFill>
    </fill>
    <fill>
      <patternFill patternType="solid">
        <fgColor rgb="FF87CDC8"/>
        <bgColor indexed="64"/>
      </patternFill>
    </fill>
    <fill>
      <patternFill patternType="solid">
        <fgColor rgb="FFBE1450"/>
        <bgColor indexed="64"/>
      </patternFill>
    </fill>
    <fill>
      <patternFill patternType="solid">
        <fgColor theme="2"/>
        <bgColor indexed="64"/>
      </patternFill>
    </fill>
  </fills>
  <borders count="2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theme="0"/>
      </left>
      <right style="thin">
        <color theme="0"/>
      </right>
      <top/>
      <bottom style="thin">
        <color theme="0"/>
      </bottom>
      <diagonal/>
    </border>
    <border>
      <left style="thin">
        <color indexed="64"/>
      </left>
      <right/>
      <top style="thin">
        <color indexed="64"/>
      </top>
      <bottom style="thin">
        <color indexed="64"/>
      </bottom>
      <diagonal/>
    </border>
    <border>
      <left/>
      <right style="thin">
        <color theme="0"/>
      </right>
      <top style="thin">
        <color theme="0"/>
      </top>
      <bottom/>
      <diagonal/>
    </border>
    <border>
      <left/>
      <right style="thin">
        <color theme="0"/>
      </right>
      <top style="thin">
        <color theme="0"/>
      </top>
      <bottom style="thin">
        <color theme="0"/>
      </bottom>
      <diagonal/>
    </border>
    <border>
      <left/>
      <right/>
      <top/>
      <bottom style="thin">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164" fontId="1" fillId="0" borderId="0" applyFont="0" applyFill="0" applyBorder="0" applyAlignment="0" applyProtection="0"/>
    <xf numFmtId="0" fontId="11" fillId="0" borderId="0"/>
  </cellStyleXfs>
  <cellXfs count="100">
    <xf numFmtId="0" fontId="0" fillId="0" borderId="0" xfId="0"/>
    <xf numFmtId="0" fontId="2" fillId="3" borderId="0" xfId="0" applyFont="1" applyFill="1"/>
    <xf numFmtId="0" fontId="0" fillId="3" borderId="0" xfId="0" applyFont="1" applyFill="1"/>
    <xf numFmtId="0" fontId="0" fillId="3" borderId="0" xfId="0" applyFont="1" applyFill="1" applyBorder="1"/>
    <xf numFmtId="0" fontId="3" fillId="3" borderId="0" xfId="0" applyFont="1" applyFill="1"/>
    <xf numFmtId="17" fontId="4" fillId="3" borderId="0" xfId="0" applyNumberFormat="1" applyFont="1" applyFill="1" applyBorder="1" applyAlignment="1">
      <alignment horizontal="center"/>
    </xf>
    <xf numFmtId="0" fontId="5" fillId="3" borderId="0" xfId="0" applyFont="1" applyFill="1"/>
    <xf numFmtId="0" fontId="3" fillId="3" borderId="2" xfId="0" applyFont="1" applyFill="1" applyBorder="1" applyAlignment="1">
      <alignment horizontal="left"/>
    </xf>
    <xf numFmtId="0" fontId="5" fillId="3" borderId="2" xfId="0" applyFont="1" applyFill="1" applyBorder="1"/>
    <xf numFmtId="0" fontId="5" fillId="3" borderId="0" xfId="0" applyFont="1" applyFill="1" applyBorder="1"/>
    <xf numFmtId="9" fontId="5" fillId="3" borderId="0" xfId="2" applyFont="1" applyFill="1" applyBorder="1"/>
    <xf numFmtId="0" fontId="3" fillId="7" borderId="2" xfId="0" applyFont="1" applyFill="1" applyBorder="1"/>
    <xf numFmtId="3" fontId="3" fillId="7" borderId="2" xfId="1" applyNumberFormat="1" applyFont="1" applyFill="1" applyBorder="1"/>
    <xf numFmtId="165" fontId="3" fillId="3" borderId="0" xfId="0" applyNumberFormat="1" applyFont="1" applyFill="1" applyBorder="1"/>
    <xf numFmtId="0" fontId="5" fillId="3" borderId="2" xfId="0" applyFont="1" applyFill="1" applyBorder="1" applyAlignment="1">
      <alignment horizontal="left" indent="3"/>
    </xf>
    <xf numFmtId="3" fontId="5" fillId="5" borderId="2" xfId="1" applyNumberFormat="1" applyFont="1" applyFill="1" applyBorder="1" applyProtection="1">
      <protection locked="0"/>
    </xf>
    <xf numFmtId="9" fontId="5" fillId="3" borderId="2" xfId="2" applyFont="1" applyFill="1" applyBorder="1" applyProtection="1">
      <protection locked="0"/>
    </xf>
    <xf numFmtId="3" fontId="5" fillId="3" borderId="2" xfId="1" applyNumberFormat="1" applyFont="1" applyFill="1" applyBorder="1"/>
    <xf numFmtId="9" fontId="3" fillId="3" borderId="2" xfId="2" applyFont="1" applyFill="1" applyBorder="1"/>
    <xf numFmtId="9" fontId="5" fillId="3" borderId="2" xfId="2" applyFont="1" applyFill="1" applyBorder="1"/>
    <xf numFmtId="0" fontId="5" fillId="3" borderId="2" xfId="0" applyFont="1" applyFill="1" applyBorder="1" applyAlignment="1">
      <alignment horizontal="left" wrapText="1" indent="3"/>
    </xf>
    <xf numFmtId="165" fontId="5" fillId="3" borderId="0" xfId="0" applyNumberFormat="1" applyFont="1" applyFill="1" applyBorder="1"/>
    <xf numFmtId="165" fontId="5" fillId="3" borderId="0" xfId="0" applyNumberFormat="1" applyFont="1" applyFill="1" applyBorder="1" applyProtection="1">
      <protection locked="0"/>
    </xf>
    <xf numFmtId="9" fontId="3" fillId="3" borderId="0" xfId="2" applyFont="1" applyFill="1" applyBorder="1"/>
    <xf numFmtId="9" fontId="3" fillId="3" borderId="1" xfId="2" applyFont="1" applyFill="1" applyBorder="1"/>
    <xf numFmtId="9" fontId="5" fillId="5" borderId="2" xfId="2" applyNumberFormat="1" applyFont="1" applyFill="1" applyBorder="1"/>
    <xf numFmtId="3" fontId="5" fillId="5" borderId="2" xfId="1" applyNumberFormat="1" applyFont="1" applyFill="1" applyBorder="1"/>
    <xf numFmtId="3" fontId="6" fillId="5" borderId="2" xfId="1" applyNumberFormat="1" applyFont="1" applyFill="1" applyBorder="1"/>
    <xf numFmtId="0" fontId="4" fillId="2" borderId="2" xfId="0" applyFont="1" applyFill="1" applyBorder="1"/>
    <xf numFmtId="3" fontId="4" fillId="2" borderId="2" xfId="1" applyNumberFormat="1" applyFont="1" applyFill="1" applyBorder="1"/>
    <xf numFmtId="9" fontId="5" fillId="3" borderId="2" xfId="2" applyNumberFormat="1" applyFont="1" applyFill="1" applyBorder="1"/>
    <xf numFmtId="0" fontId="3" fillId="3" borderId="4" xfId="0" applyFont="1" applyFill="1" applyBorder="1" applyAlignment="1">
      <alignment horizontal="left"/>
    </xf>
    <xf numFmtId="0" fontId="3" fillId="3" borderId="0" xfId="0" applyFont="1" applyFill="1" applyBorder="1" applyAlignment="1">
      <alignment horizontal="left"/>
    </xf>
    <xf numFmtId="9" fontId="5" fillId="3" borderId="0" xfId="2" applyNumberFormat="1" applyFont="1" applyFill="1" applyBorder="1"/>
    <xf numFmtId="0" fontId="5" fillId="3" borderId="0" xfId="0" applyFont="1" applyFill="1" applyBorder="1" applyAlignment="1"/>
    <xf numFmtId="3" fontId="3" fillId="5" borderId="2" xfId="1" applyNumberFormat="1" applyFont="1" applyFill="1" applyBorder="1"/>
    <xf numFmtId="0" fontId="3" fillId="3" borderId="2" xfId="0" applyFont="1" applyFill="1" applyBorder="1"/>
    <xf numFmtId="3" fontId="3" fillId="3" borderId="2" xfId="1" applyNumberFormat="1" applyFont="1" applyFill="1" applyBorder="1"/>
    <xf numFmtId="3" fontId="3" fillId="3" borderId="0" xfId="1" applyNumberFormat="1" applyFont="1" applyFill="1" applyBorder="1"/>
    <xf numFmtId="0" fontId="0" fillId="3" borderId="5" xfId="0" applyFont="1" applyFill="1" applyBorder="1"/>
    <xf numFmtId="0" fontId="0" fillId="3" borderId="6" xfId="0" applyFont="1" applyFill="1" applyBorder="1"/>
    <xf numFmtId="0" fontId="0" fillId="3" borderId="7" xfId="0" applyFont="1" applyFill="1" applyBorder="1"/>
    <xf numFmtId="0" fontId="0" fillId="3" borderId="8" xfId="0" applyFont="1" applyFill="1" applyBorder="1"/>
    <xf numFmtId="0" fontId="0" fillId="3" borderId="9" xfId="0" applyFont="1" applyFill="1" applyBorder="1"/>
    <xf numFmtId="0" fontId="0" fillId="3" borderId="10" xfId="0" applyFont="1" applyFill="1" applyBorder="1"/>
    <xf numFmtId="0" fontId="0" fillId="3" borderId="11" xfId="0" applyFont="1" applyFill="1" applyBorder="1"/>
    <xf numFmtId="0" fontId="0" fillId="3" borderId="12" xfId="0" applyFont="1" applyFill="1" applyBorder="1"/>
    <xf numFmtId="0" fontId="2" fillId="3" borderId="0" xfId="0" applyFont="1" applyFill="1" applyBorder="1"/>
    <xf numFmtId="0" fontId="7" fillId="3" borderId="0" xfId="3" applyFill="1" applyBorder="1"/>
    <xf numFmtId="0" fontId="8" fillId="3" borderId="0" xfId="0" applyFont="1" applyFill="1" applyAlignment="1">
      <alignment horizontal="left" vertical="top" wrapText="1"/>
    </xf>
    <xf numFmtId="9" fontId="5" fillId="3" borderId="0" xfId="2" applyFont="1" applyFill="1" applyBorder="1" applyProtection="1">
      <protection locked="0"/>
    </xf>
    <xf numFmtId="9" fontId="5" fillId="3" borderId="2" xfId="2" applyFont="1" applyFill="1" applyBorder="1" applyAlignment="1" applyProtection="1">
      <alignment horizontal="center"/>
      <protection locked="0"/>
    </xf>
    <xf numFmtId="9" fontId="5" fillId="3" borderId="0" xfId="2" applyFont="1" applyFill="1" applyBorder="1" applyAlignment="1" applyProtection="1">
      <alignment horizontal="center"/>
      <protection locked="0"/>
    </xf>
    <xf numFmtId="9" fontId="3" fillId="3" borderId="2" xfId="2" applyFont="1" applyFill="1" applyBorder="1" applyAlignment="1">
      <alignment horizontal="center"/>
    </xf>
    <xf numFmtId="9" fontId="5" fillId="3" borderId="2" xfId="2" applyFont="1" applyFill="1" applyBorder="1" applyAlignment="1">
      <alignment horizontal="center"/>
    </xf>
    <xf numFmtId="9" fontId="3" fillId="3" borderId="1" xfId="2" applyFont="1" applyFill="1" applyBorder="1" applyAlignment="1">
      <alignment horizontal="center"/>
    </xf>
    <xf numFmtId="9" fontId="5" fillId="0" borderId="2" xfId="2" applyNumberFormat="1" applyFont="1" applyFill="1" applyBorder="1"/>
    <xf numFmtId="0" fontId="0" fillId="3" borderId="13" xfId="0" applyFont="1" applyFill="1" applyBorder="1"/>
    <xf numFmtId="17" fontId="4" fillId="4" borderId="13" xfId="0" applyNumberFormat="1" applyFont="1" applyFill="1" applyBorder="1" applyAlignment="1">
      <alignment horizontal="center"/>
    </xf>
    <xf numFmtId="3" fontId="4" fillId="4" borderId="13" xfId="1" applyNumberFormat="1" applyFont="1" applyFill="1" applyBorder="1"/>
    <xf numFmtId="0" fontId="4" fillId="4" borderId="13" xfId="0" applyFont="1" applyFill="1" applyBorder="1"/>
    <xf numFmtId="9" fontId="5" fillId="0" borderId="14" xfId="2" applyNumberFormat="1" applyFont="1" applyFill="1" applyBorder="1"/>
    <xf numFmtId="0" fontId="0" fillId="3" borderId="15" xfId="0" applyFont="1" applyFill="1" applyBorder="1"/>
    <xf numFmtId="9" fontId="5" fillId="0" borderId="16" xfId="2" applyNumberFormat="1" applyFont="1" applyFill="1" applyBorder="1"/>
    <xf numFmtId="0" fontId="8" fillId="3" borderId="0" xfId="0" applyFont="1" applyFill="1" applyBorder="1" applyAlignment="1"/>
    <xf numFmtId="0" fontId="8" fillId="0" borderId="0" xfId="0" applyFont="1"/>
    <xf numFmtId="0" fontId="10" fillId="4" borderId="2" xfId="0" applyFont="1" applyFill="1" applyBorder="1" applyAlignment="1">
      <alignment horizontal="center"/>
    </xf>
    <xf numFmtId="9" fontId="8" fillId="3" borderId="0" xfId="2" applyFont="1" applyFill="1" applyBorder="1"/>
    <xf numFmtId="0" fontId="8" fillId="3" borderId="0" xfId="0" applyFont="1" applyFill="1"/>
    <xf numFmtId="0" fontId="8" fillId="3" borderId="0" xfId="0" applyFont="1" applyFill="1" applyBorder="1"/>
    <xf numFmtId="0" fontId="0" fillId="3" borderId="18" xfId="0" applyFont="1" applyFill="1" applyBorder="1"/>
    <xf numFmtId="0" fontId="3" fillId="3" borderId="0" xfId="0" applyFont="1" applyFill="1" applyAlignment="1">
      <alignment vertical="top"/>
    </xf>
    <xf numFmtId="0" fontId="5" fillId="3" borderId="0" xfId="0" applyFont="1" applyFill="1" applyAlignment="1">
      <alignment vertical="top"/>
    </xf>
    <xf numFmtId="0" fontId="5" fillId="3" borderId="2" xfId="0" applyFont="1" applyFill="1" applyBorder="1" applyAlignment="1">
      <alignment vertical="top"/>
    </xf>
    <xf numFmtId="0" fontId="5" fillId="3" borderId="0" xfId="0" applyFont="1" applyFill="1" applyBorder="1" applyAlignment="1">
      <alignment vertical="top"/>
    </xf>
    <xf numFmtId="0" fontId="8" fillId="3" borderId="0" xfId="0" applyFont="1" applyFill="1" applyBorder="1" applyAlignment="1">
      <alignment vertical="top"/>
    </xf>
    <xf numFmtId="0" fontId="5" fillId="3" borderId="3" xfId="0" applyFont="1" applyFill="1" applyBorder="1" applyAlignment="1">
      <alignment vertical="top"/>
    </xf>
    <xf numFmtId="0" fontId="5" fillId="3" borderId="0" xfId="0" applyFont="1" applyFill="1" applyBorder="1" applyAlignment="1">
      <alignment horizontal="center" vertical="top"/>
    </xf>
    <xf numFmtId="0" fontId="0" fillId="3" borderId="17" xfId="0" applyFont="1" applyFill="1" applyBorder="1"/>
    <xf numFmtId="0" fontId="3" fillId="3" borderId="4" xfId="0" applyFont="1" applyFill="1" applyBorder="1" applyAlignment="1">
      <alignment horizontal="left" vertical="top"/>
    </xf>
    <xf numFmtId="9" fontId="5" fillId="3" borderId="2" xfId="0" applyNumberFormat="1" applyFont="1" applyFill="1" applyBorder="1" applyAlignment="1"/>
    <xf numFmtId="9" fontId="5" fillId="5" borderId="2" xfId="2" applyNumberFormat="1" applyFont="1" applyFill="1" applyBorder="1" applyAlignment="1">
      <alignment horizontal="center"/>
    </xf>
    <xf numFmtId="166" fontId="5" fillId="5" borderId="2" xfId="4" applyNumberFormat="1" applyFont="1" applyFill="1" applyBorder="1" applyAlignment="1"/>
    <xf numFmtId="166" fontId="0" fillId="3" borderId="0" xfId="4" applyNumberFormat="1" applyFont="1" applyFill="1"/>
    <xf numFmtId="167" fontId="5" fillId="5" borderId="2" xfId="2" applyNumberFormat="1" applyFont="1" applyFill="1" applyBorder="1"/>
    <xf numFmtId="167" fontId="5" fillId="0" borderId="2" xfId="2" applyNumberFormat="1" applyFont="1" applyFill="1" applyBorder="1"/>
    <xf numFmtId="167" fontId="5" fillId="3" borderId="0" xfId="0" applyNumberFormat="1" applyFont="1" applyFill="1" applyBorder="1" applyAlignment="1"/>
    <xf numFmtId="167" fontId="5" fillId="0" borderId="14" xfId="2" applyNumberFormat="1" applyFont="1" applyFill="1" applyBorder="1"/>
    <xf numFmtId="17" fontId="4" fillId="6" borderId="13" xfId="0" applyNumberFormat="1" applyFont="1" applyFill="1" applyBorder="1" applyAlignment="1">
      <alignment horizontal="center"/>
    </xf>
    <xf numFmtId="0" fontId="11" fillId="0" borderId="19" xfId="5" applyBorder="1"/>
    <xf numFmtId="0" fontId="11" fillId="0" borderId="0" xfId="5"/>
    <xf numFmtId="0" fontId="13" fillId="0" borderId="0" xfId="5" applyFont="1"/>
    <xf numFmtId="0" fontId="12" fillId="0" borderId="0" xfId="5" applyFont="1" applyAlignment="1">
      <alignment horizontal="left" vertical="top" wrapText="1"/>
    </xf>
    <xf numFmtId="0" fontId="10" fillId="4" borderId="2" xfId="0" applyFont="1" applyFill="1" applyBorder="1" applyAlignment="1">
      <alignment horizontal="center"/>
    </xf>
    <xf numFmtId="0" fontId="5" fillId="3" borderId="0" xfId="0" applyFont="1" applyFill="1" applyAlignment="1">
      <alignment horizontal="left" vertical="top" wrapText="1"/>
    </xf>
    <xf numFmtId="0" fontId="3" fillId="3" borderId="14" xfId="0" applyFont="1" applyFill="1" applyBorder="1" applyAlignment="1">
      <alignment horizontal="left" vertical="top"/>
    </xf>
    <xf numFmtId="0" fontId="3" fillId="3" borderId="4" xfId="0" applyFont="1" applyFill="1" applyBorder="1" applyAlignment="1">
      <alignment horizontal="left" vertical="top"/>
    </xf>
    <xf numFmtId="0" fontId="5" fillId="3" borderId="14" xfId="0" applyFont="1" applyFill="1" applyBorder="1" applyAlignment="1">
      <alignment horizontal="left" vertical="top"/>
    </xf>
    <xf numFmtId="0" fontId="5" fillId="3" borderId="4" xfId="0" applyFont="1" applyFill="1" applyBorder="1" applyAlignment="1">
      <alignment horizontal="left" vertical="top"/>
    </xf>
    <xf numFmtId="0" fontId="9" fillId="4" borderId="13" xfId="0" applyFont="1" applyFill="1" applyBorder="1" applyAlignment="1">
      <alignment horizontal="center"/>
    </xf>
  </cellXfs>
  <cellStyles count="6">
    <cellStyle name="Komma" xfId="4" builtinId="3"/>
    <cellStyle name="Link" xfId="3" builtinId="8"/>
    <cellStyle name="Prozent" xfId="2" builtinId="5"/>
    <cellStyle name="Standard" xfId="0" builtinId="0"/>
    <cellStyle name="Standard 2" xfId="5" xr:uid="{07134058-FC91-4EDE-AD3E-CCBEF7664586}"/>
    <cellStyle name="Währung" xfId="1" builtinId="4"/>
  </cellStyles>
  <dxfs count="51">
    <dxf>
      <font>
        <color rgb="FFBE1450"/>
      </font>
      <fill>
        <patternFill>
          <bgColor rgb="FF87CDC8"/>
        </patternFill>
      </fill>
    </dxf>
    <dxf>
      <font>
        <color rgb="FFBE1450"/>
      </font>
    </dxf>
    <dxf>
      <font>
        <color rgb="FFBE1450"/>
      </font>
      <fill>
        <patternFill>
          <bgColor rgb="FF87CDC8"/>
        </patternFill>
      </fill>
    </dxf>
    <dxf>
      <font>
        <color rgb="FFBE1450"/>
      </font>
    </dxf>
    <dxf>
      <font>
        <color rgb="FFBE1450"/>
      </font>
      <fill>
        <patternFill>
          <bgColor rgb="FF87CDC8"/>
        </patternFill>
      </fill>
    </dxf>
    <dxf>
      <font>
        <color rgb="FFBE1450"/>
      </font>
      <fill>
        <patternFill>
          <bgColor rgb="FF87CDC8"/>
        </patternFill>
      </fill>
    </dxf>
    <dxf>
      <font>
        <color rgb="FFBE1450"/>
      </font>
      <fill>
        <patternFill>
          <bgColor rgb="FF87CDC8"/>
        </patternFill>
      </fill>
    </dxf>
    <dxf>
      <font>
        <color rgb="FFBE1450"/>
      </font>
    </dxf>
    <dxf>
      <font>
        <color rgb="FFBE1450"/>
      </font>
      <fill>
        <patternFill>
          <bgColor rgb="FF87CDC8"/>
        </patternFill>
      </fill>
    </dxf>
    <dxf>
      <font>
        <color rgb="FFBE1450"/>
      </font>
    </dxf>
    <dxf>
      <font>
        <color rgb="FFBE1450"/>
      </font>
    </dxf>
    <dxf>
      <font>
        <color rgb="FFBE1450"/>
      </font>
      <fill>
        <patternFill>
          <bgColor rgb="FF87CDC8"/>
        </patternFill>
      </fill>
    </dxf>
    <dxf>
      <font>
        <color rgb="FFBE1450"/>
      </font>
      <fill>
        <patternFill>
          <bgColor rgb="FF87CDC8"/>
        </patternFill>
      </fill>
    </dxf>
    <dxf>
      <font>
        <color rgb="FFBE1450"/>
      </font>
      <fill>
        <patternFill>
          <bgColor rgb="FF87CDC8"/>
        </patternFill>
      </fill>
    </dxf>
    <dxf>
      <font>
        <color rgb="FFBE1450"/>
      </font>
      <fill>
        <patternFill>
          <bgColor rgb="FF87CDC8"/>
        </patternFill>
      </fill>
    </dxf>
    <dxf>
      <font>
        <color rgb="FFBE1450"/>
      </font>
      <fill>
        <patternFill>
          <bgColor rgb="FF87CDC8"/>
        </patternFill>
      </fill>
    </dxf>
    <dxf>
      <font>
        <color rgb="FFBE1450"/>
      </font>
      <fill>
        <patternFill>
          <bgColor rgb="FF87CDC8"/>
        </patternFill>
      </fill>
    </dxf>
    <dxf>
      <font>
        <color rgb="FFBE1450"/>
      </font>
      <fill>
        <patternFill>
          <bgColor rgb="FF87CDC8"/>
        </patternFill>
      </fill>
    </dxf>
    <dxf>
      <font>
        <color rgb="FFBE1450"/>
      </font>
      <fill>
        <patternFill>
          <bgColor rgb="FF87CDC8"/>
        </patternFill>
      </fill>
    </dxf>
    <dxf>
      <font>
        <color rgb="FFBE1450"/>
      </font>
      <fill>
        <patternFill>
          <bgColor rgb="FF87CDC8"/>
        </patternFill>
      </fill>
    </dxf>
    <dxf>
      <font>
        <color rgb="FFBE1450"/>
      </font>
    </dxf>
    <dxf>
      <font>
        <color rgb="FFBE1450"/>
      </font>
    </dxf>
    <dxf>
      <font>
        <color rgb="FFBE1450"/>
      </font>
    </dxf>
    <dxf>
      <font>
        <color rgb="FFBE1450"/>
      </font>
    </dxf>
    <dxf>
      <font>
        <color rgb="FFBE1450"/>
      </font>
      <fill>
        <patternFill>
          <bgColor rgb="FF87CDC8"/>
        </patternFill>
      </fill>
    </dxf>
    <dxf>
      <font>
        <color rgb="FFBE1450"/>
      </font>
    </dxf>
    <dxf>
      <font>
        <color rgb="FFBE1450"/>
      </font>
    </dxf>
    <dxf>
      <font>
        <color rgb="FFBE1450"/>
      </font>
      <fill>
        <patternFill>
          <bgColor rgb="FF87CDC8"/>
        </patternFill>
      </fill>
    </dxf>
    <dxf>
      <font>
        <color rgb="FFBE1450"/>
      </font>
    </dxf>
    <dxf>
      <font>
        <color rgb="FFBE1450"/>
      </font>
      <fill>
        <patternFill>
          <bgColor rgb="FF87CDC8"/>
        </patternFill>
      </fill>
    </dxf>
    <dxf>
      <font>
        <color rgb="FFBE1450"/>
      </font>
      <fill>
        <patternFill>
          <bgColor rgb="FF87CDC8"/>
        </patternFill>
      </fill>
    </dxf>
    <dxf>
      <font>
        <color rgb="FFBE1450"/>
      </font>
      <fill>
        <patternFill>
          <bgColor rgb="FF87CDC8"/>
        </patternFill>
      </fill>
    </dxf>
    <dxf>
      <font>
        <color rgb="FFBE1450"/>
      </font>
      <fill>
        <patternFill>
          <bgColor rgb="FF87CDC8"/>
        </patternFill>
      </fill>
    </dxf>
    <dxf>
      <font>
        <color rgb="FFBE1450"/>
      </font>
    </dxf>
    <dxf>
      <font>
        <color rgb="FFBE1450"/>
      </font>
      <fill>
        <patternFill>
          <bgColor rgb="FF87CDC8"/>
        </patternFill>
      </fill>
    </dxf>
    <dxf>
      <font>
        <color rgb="FFBE1450"/>
      </font>
      <fill>
        <patternFill>
          <bgColor rgb="FF87CDC8"/>
        </patternFill>
      </fill>
    </dxf>
    <dxf>
      <font>
        <color rgb="FFBE1450"/>
      </font>
      <fill>
        <patternFill>
          <bgColor rgb="FF87CDC8"/>
        </patternFill>
      </fill>
    </dxf>
    <dxf>
      <font>
        <color rgb="FFBE1450"/>
      </font>
      <fill>
        <patternFill>
          <bgColor rgb="FF87CDC8"/>
        </patternFill>
      </fill>
    </dxf>
    <dxf>
      <font>
        <color rgb="FFBE1450"/>
      </font>
      <fill>
        <patternFill>
          <bgColor rgb="FF87CDC8"/>
        </patternFill>
      </fill>
    </dxf>
    <dxf>
      <font>
        <color rgb="FFBE1450"/>
      </font>
      <fill>
        <patternFill>
          <bgColor rgb="FF87CDC8"/>
        </patternFill>
      </fill>
    </dxf>
    <dxf>
      <font>
        <color rgb="FFBE1450"/>
      </font>
      <fill>
        <patternFill>
          <bgColor rgb="FF87CDC8"/>
        </patternFill>
      </fill>
    </dxf>
    <dxf>
      <font>
        <color rgb="FFBE1450"/>
      </font>
      <fill>
        <patternFill>
          <bgColor rgb="FF87CDC8"/>
        </patternFill>
      </fill>
    </dxf>
    <dxf>
      <font>
        <color rgb="FFBE1450"/>
      </font>
      <fill>
        <patternFill>
          <bgColor rgb="FF87CDC8"/>
        </patternFill>
      </fill>
    </dxf>
    <dxf>
      <font>
        <color rgb="FFBE1450"/>
      </font>
    </dxf>
    <dxf>
      <font>
        <color rgb="FFBE1450"/>
      </font>
      <fill>
        <patternFill>
          <bgColor rgb="FF87CDC8"/>
        </patternFill>
      </fill>
    </dxf>
    <dxf>
      <font>
        <color rgb="FFBE1450"/>
      </font>
      <fill>
        <patternFill>
          <bgColor rgb="FF87CDC8"/>
        </patternFill>
      </fill>
    </dxf>
    <dxf>
      <font>
        <color rgb="FFBE1450"/>
      </font>
      <fill>
        <patternFill>
          <bgColor rgb="FF87CDC8"/>
        </patternFill>
      </fill>
    </dxf>
    <dxf>
      <font>
        <color rgb="FFBE1450"/>
      </font>
      <fill>
        <patternFill>
          <bgColor rgb="FF87CDC8"/>
        </patternFill>
      </fill>
    </dxf>
    <dxf>
      <font>
        <color rgb="FFBE1450"/>
      </font>
      <fill>
        <patternFill>
          <bgColor rgb="FF87CDC8"/>
        </patternFill>
      </fill>
    </dxf>
    <dxf>
      <font>
        <color rgb="FFBE1450"/>
      </font>
      <fill>
        <patternFill>
          <bgColor rgb="FF87CDC8"/>
        </patternFill>
      </fill>
    </dxf>
    <dxf>
      <font>
        <color rgb="FFBE1450"/>
      </font>
    </dxf>
  </dxfs>
  <tableStyles count="0" defaultTableStyle="TableStyleMedium2" defaultPivotStyle="PivotStyleLight16"/>
  <colors>
    <mruColors>
      <color rgb="FF87CDC8"/>
      <color rgb="FF007382"/>
      <color rgb="FF008C9E"/>
      <color rgb="FF00ABC1"/>
      <color rgb="FF00D1EB"/>
      <color rgb="FF005A65"/>
      <color rgb="FFBE1450"/>
      <color rgb="FFA8FF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mailto:kontakt@iww.de"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163829</xdr:rowOff>
    </xdr:from>
    <xdr:to>
      <xdr:col>6</xdr:col>
      <xdr:colOff>704850</xdr:colOff>
      <xdr:row>25</xdr:row>
      <xdr:rowOff>76200</xdr:rowOff>
    </xdr:to>
    <xdr:sp macro="" textlink="">
      <xdr:nvSpPr>
        <xdr:cNvPr id="2" name="Textfeld 1">
          <a:hlinkClick xmlns:r="http://schemas.openxmlformats.org/officeDocument/2006/relationships" r:id="rId1"/>
          <a:extLst>
            <a:ext uri="{FF2B5EF4-FFF2-40B4-BE49-F238E27FC236}">
              <a16:creationId xmlns:a16="http://schemas.microsoft.com/office/drawing/2014/main" id="{FB00DDC1-CD4C-4356-8DB7-16000BD09CF8}"/>
            </a:ext>
          </a:extLst>
        </xdr:cNvPr>
        <xdr:cNvSpPr txBox="1"/>
      </xdr:nvSpPr>
      <xdr:spPr>
        <a:xfrm>
          <a:off x="0" y="3488054"/>
          <a:ext cx="5276850" cy="883921"/>
        </a:xfrm>
        <a:prstGeom prst="rect">
          <a:avLst/>
        </a:prstGeom>
        <a:solidFill>
          <a:schemeClr val="bg1">
            <a:lumMod val="85000"/>
            <a:alpha val="94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rtl="0" eaLnBrk="1" fontAlgn="auto" latinLnBrk="0" hangingPunct="1">
            <a:lnSpc>
              <a:spcPct val="100000"/>
            </a:lnSpc>
            <a:spcBef>
              <a:spcPts val="0"/>
            </a:spcBef>
            <a:spcAft>
              <a:spcPts val="0"/>
            </a:spcAft>
            <a:buClrTx/>
            <a:buSzTx/>
            <a:buFontTx/>
            <a:buNone/>
            <a:tabLst/>
            <a:defRPr/>
          </a:pPr>
          <a:r>
            <a:rPr lang="de-DE" sz="1000" b="1" i="0" u="none" strike="noStrike" baseline="0">
              <a:solidFill>
                <a:schemeClr val="dk1"/>
              </a:solidFill>
              <a:latin typeface="Arial" panose="020B0604020202020204" pitchFamily="34" charset="0"/>
              <a:ea typeface="+mn-ea"/>
              <a:cs typeface="Arial" panose="020B0604020202020204" pitchFamily="34" charset="0"/>
            </a:rPr>
            <a:t>Wichtiger Hinweis:</a:t>
          </a:r>
          <a:r>
            <a:rPr lang="de-DE" sz="1000" b="0" i="0" u="none" strike="noStrike" baseline="0">
              <a:solidFill>
                <a:schemeClr val="dk1"/>
              </a:solidFill>
              <a:latin typeface="Arial" panose="020B0604020202020204" pitchFamily="34" charset="0"/>
              <a:ea typeface="+mn-ea"/>
              <a:cs typeface="Arial" panose="020B0604020202020204" pitchFamily="34" charset="0"/>
            </a:rPr>
            <a:t> </a:t>
          </a:r>
          <a:r>
            <a:rPr lang="de-DE" sz="1000" baseline="0">
              <a:solidFill>
                <a:schemeClr val="dk1"/>
              </a:solidFill>
              <a:effectLst/>
              <a:latin typeface="Arial" panose="020B0604020202020204" pitchFamily="34" charset="0"/>
              <a:ea typeface="+mn-ea"/>
              <a:cs typeface="Arial" panose="020B0604020202020204" pitchFamily="34" charset="0"/>
            </a:rPr>
            <a:t>Der Inhalt ist nach bestem Wissen und Kenntnisstand erstellt worden. Die Redaktion prüft ihn regelmäßig und passt ihn gegebenenfalls an. Gleichwohl schließen wir Haftung und Gewähr aus, da die Materie komplex ist und sich ständig wandelt. </a:t>
          </a:r>
          <a:r>
            <a:rPr lang="de-DE" sz="1000" b="0" i="0" u="none" strike="noStrike" baseline="0">
              <a:solidFill>
                <a:schemeClr val="dk1"/>
              </a:solidFill>
              <a:latin typeface="Arial" panose="020B0604020202020204" pitchFamily="34" charset="0"/>
              <a:ea typeface="+mn-ea"/>
              <a:cs typeface="Arial" panose="020B0604020202020204" pitchFamily="34" charset="0"/>
            </a:rPr>
            <a:t> </a:t>
          </a:r>
        </a:p>
        <a:p>
          <a:pPr rtl="0"/>
          <a:endParaRPr lang="de-DE" sz="1000" b="0" i="0" u="none" strike="noStrike" baseline="0">
            <a:solidFill>
              <a:schemeClr val="dk1"/>
            </a:solidFill>
            <a:latin typeface="Arial" panose="020B0604020202020204" pitchFamily="34" charset="0"/>
            <a:ea typeface="+mn-ea"/>
            <a:cs typeface="Arial" panose="020B0604020202020204" pitchFamily="34" charset="0"/>
          </a:endParaRPr>
        </a:p>
        <a:p>
          <a:pPr rtl="0"/>
          <a:r>
            <a:rPr lang="de-DE" sz="1000" b="1" i="0" u="none" strike="noStrike" baseline="0">
              <a:solidFill>
                <a:schemeClr val="dk1"/>
              </a:solidFill>
              <a:latin typeface="Arial" panose="020B0604020202020204" pitchFamily="34" charset="0"/>
              <a:ea typeface="+mn-ea"/>
              <a:cs typeface="Arial" panose="020B0604020202020204" pitchFamily="34" charset="0"/>
            </a:rPr>
            <a:t>Haben Sie noch Fragen? </a:t>
          </a:r>
          <a:r>
            <a:rPr lang="de-DE" sz="1000" b="0" i="0" u="none" strike="noStrike" baseline="0">
              <a:solidFill>
                <a:schemeClr val="dk1"/>
              </a:solidFill>
              <a:latin typeface="Arial" panose="020B0604020202020204" pitchFamily="34" charset="0"/>
              <a:ea typeface="+mn-ea"/>
              <a:cs typeface="Arial" panose="020B0604020202020204" pitchFamily="34" charset="0"/>
            </a:rPr>
            <a:t>Schreiben Sie uns: </a:t>
          </a:r>
          <a:r>
            <a:rPr lang="de-DE" sz="1000" b="0" i="0" u="sng" strike="noStrike" baseline="0">
              <a:solidFill>
                <a:schemeClr val="dk1"/>
              </a:solidFill>
              <a:latin typeface="Arial" panose="020B0604020202020204" pitchFamily="34" charset="0"/>
              <a:ea typeface="+mn-ea"/>
              <a:cs typeface="Arial" panose="020B0604020202020204" pitchFamily="34" charset="0"/>
            </a:rPr>
            <a:t>kontakt@iww.de</a:t>
          </a:r>
          <a:endParaRPr lang="de-DE" sz="1000" u="sng" baseline="0">
            <a:latin typeface="Arial" panose="020B0604020202020204" pitchFamily="34" charset="0"/>
            <a:cs typeface="Arial" panose="020B0604020202020204" pitchFamily="34" charset="0"/>
          </a:endParaRPr>
        </a:p>
      </xdr:txBody>
    </xdr:sp>
    <xdr:clientData/>
  </xdr:twoCellAnchor>
  <xdr:twoCellAnchor editAs="oneCell">
    <xdr:from>
      <xdr:col>4</xdr:col>
      <xdr:colOff>173355</xdr:colOff>
      <xdr:row>28</xdr:row>
      <xdr:rowOff>99060</xdr:rowOff>
    </xdr:from>
    <xdr:to>
      <xdr:col>6</xdr:col>
      <xdr:colOff>589280</xdr:colOff>
      <xdr:row>30</xdr:row>
      <xdr:rowOff>46990</xdr:rowOff>
    </xdr:to>
    <xdr:pic>
      <xdr:nvPicPr>
        <xdr:cNvPr id="3" name="Grafik 2">
          <a:extLst>
            <a:ext uri="{FF2B5EF4-FFF2-40B4-BE49-F238E27FC236}">
              <a16:creationId xmlns:a16="http://schemas.microsoft.com/office/drawing/2014/main" id="{15F0FA96-D05B-4256-A65A-E55C813A98F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21355" y="4880610"/>
          <a:ext cx="1939925" cy="271780"/>
        </a:xfrm>
        <a:prstGeom prst="rect">
          <a:avLst/>
        </a:prstGeom>
        <a:noFill/>
        <a:ln>
          <a:noFill/>
        </a:ln>
      </xdr:spPr>
    </xdr:pic>
    <xdr:clientData/>
  </xdr:twoCellAnchor>
  <xdr:twoCellAnchor>
    <xdr:from>
      <xdr:col>0</xdr:col>
      <xdr:colOff>7620</xdr:colOff>
      <xdr:row>10</xdr:row>
      <xdr:rowOff>7620</xdr:rowOff>
    </xdr:from>
    <xdr:to>
      <xdr:col>6</xdr:col>
      <xdr:colOff>731520</xdr:colOff>
      <xdr:row>19</xdr:row>
      <xdr:rowOff>91440</xdr:rowOff>
    </xdr:to>
    <xdr:sp macro="" textlink="">
      <xdr:nvSpPr>
        <xdr:cNvPr id="4" name="Textfeld 3">
          <a:extLst>
            <a:ext uri="{FF2B5EF4-FFF2-40B4-BE49-F238E27FC236}">
              <a16:creationId xmlns:a16="http://schemas.microsoft.com/office/drawing/2014/main" id="{DB12147B-34C5-4D0B-9351-908E884176A2}"/>
            </a:ext>
          </a:extLst>
        </xdr:cNvPr>
        <xdr:cNvSpPr txBox="1"/>
      </xdr:nvSpPr>
      <xdr:spPr>
        <a:xfrm>
          <a:off x="7620" y="1874520"/>
          <a:ext cx="5295900" cy="1541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Im</a:t>
          </a:r>
          <a:r>
            <a:rPr lang="de-DE" sz="1000" baseline="0">
              <a:latin typeface="Arial" panose="020B0604020202020204" pitchFamily="34" charset="0"/>
              <a:cs typeface="Arial" panose="020B0604020202020204" pitchFamily="34" charset="0"/>
            </a:rPr>
            <a:t> Karteireiter "Liquditätsplanung" finden Sie ein EXCEL-Arbeitsblatt, mit dessen Hilfe Sie die Liquidität Ihrer Praxis planen können. Wir bedanken uns bei der solvi GmbH für die freundliche Unterstützung.</a:t>
          </a:r>
          <a:r>
            <a:rPr lang="de-DE" sz="1000">
              <a:latin typeface="Arial" panose="020B0604020202020204" pitchFamily="34" charset="0"/>
              <a:cs typeface="Arial" panose="020B0604020202020204" pitchFamily="34" charset="0"/>
            </a:rPr>
            <a:t> </a:t>
          </a:r>
        </a:p>
      </xdr:txBody>
    </xdr:sp>
    <xdr:clientData/>
  </xdr:twoCellAnchor>
  <xdr:twoCellAnchor editAs="oneCell">
    <xdr:from>
      <xdr:col>0</xdr:col>
      <xdr:colOff>45721</xdr:colOff>
      <xdr:row>0</xdr:row>
      <xdr:rowOff>38100</xdr:rowOff>
    </xdr:from>
    <xdr:to>
      <xdr:col>1</xdr:col>
      <xdr:colOff>464820</xdr:colOff>
      <xdr:row>3</xdr:row>
      <xdr:rowOff>146972</xdr:rowOff>
    </xdr:to>
    <xdr:pic>
      <xdr:nvPicPr>
        <xdr:cNvPr id="5" name="Grafik 4">
          <a:extLst>
            <a:ext uri="{FF2B5EF4-FFF2-40B4-BE49-F238E27FC236}">
              <a16:creationId xmlns:a16="http://schemas.microsoft.com/office/drawing/2014/main" id="{4BA1D8C8-B4B7-422C-B153-D26E1F3AB94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721" y="38100"/>
          <a:ext cx="1181099" cy="5946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164215</xdr:colOff>
      <xdr:row>73</xdr:row>
      <xdr:rowOff>26986</xdr:rowOff>
    </xdr:from>
    <xdr:to>
      <xdr:col>29</xdr:col>
      <xdr:colOff>913701</xdr:colOff>
      <xdr:row>77</xdr:row>
      <xdr:rowOff>72159</xdr:rowOff>
    </xdr:to>
    <xdr:pic>
      <xdr:nvPicPr>
        <xdr:cNvPr id="2" name="Picture 1">
          <a:extLst>
            <a:ext uri="{FF2B5EF4-FFF2-40B4-BE49-F238E27FC236}">
              <a16:creationId xmlns:a16="http://schemas.microsoft.com/office/drawing/2014/main" id="{1CE50D02-DB33-BC4A-B007-C050D4B4FBAD}"/>
            </a:ext>
          </a:extLst>
        </xdr:cNvPr>
        <xdr:cNvPicPr>
          <a:picLocks noChangeAspect="1"/>
        </xdr:cNvPicPr>
      </xdr:nvPicPr>
      <xdr:blipFill>
        <a:blip xmlns:r="http://schemas.openxmlformats.org/officeDocument/2006/relationships" r:embed="rId1"/>
        <a:stretch>
          <a:fillRect/>
        </a:stretch>
      </xdr:blipFill>
      <xdr:spPr>
        <a:xfrm>
          <a:off x="12076815" y="9983786"/>
          <a:ext cx="749486" cy="718273"/>
        </a:xfrm>
        <a:prstGeom prst="rect">
          <a:avLst/>
        </a:prstGeom>
      </xdr:spPr>
    </xdr:pic>
    <xdr:clientData/>
  </xdr:twoCellAnchor>
  <xdr:twoCellAnchor editAs="oneCell">
    <xdr:from>
      <xdr:col>2</xdr:col>
      <xdr:colOff>126280</xdr:colOff>
      <xdr:row>73</xdr:row>
      <xdr:rowOff>12028</xdr:rowOff>
    </xdr:from>
    <xdr:to>
      <xdr:col>2</xdr:col>
      <xdr:colOff>1413115</xdr:colOff>
      <xdr:row>77</xdr:row>
      <xdr:rowOff>90199</xdr:rowOff>
    </xdr:to>
    <xdr:pic>
      <xdr:nvPicPr>
        <xdr:cNvPr id="3" name="Picture 3">
          <a:extLst>
            <a:ext uri="{FF2B5EF4-FFF2-40B4-BE49-F238E27FC236}">
              <a16:creationId xmlns:a16="http://schemas.microsoft.com/office/drawing/2014/main" id="{AB97BD05-289F-654B-ABA3-31C0E1394F92}"/>
            </a:ext>
          </a:extLst>
        </xdr:cNvPr>
        <xdr:cNvPicPr>
          <a:picLocks noChangeAspect="1"/>
        </xdr:cNvPicPr>
      </xdr:nvPicPr>
      <xdr:blipFill rotWithShape="1">
        <a:blip xmlns:r="http://schemas.openxmlformats.org/officeDocument/2006/relationships" r:embed="rId2"/>
        <a:srcRect l="11999" t="18436" r="13348" b="17659"/>
        <a:stretch/>
      </xdr:blipFill>
      <xdr:spPr>
        <a:xfrm>
          <a:off x="2018580" y="9968828"/>
          <a:ext cx="1286835" cy="75127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olvi.de" TargetMode="External"/><Relationship Id="rId2" Type="http://schemas.openxmlformats.org/officeDocument/2006/relationships/hyperlink" Target="mailto:info@die-za.de" TargetMode="External"/><Relationship Id="rId1" Type="http://schemas.openxmlformats.org/officeDocument/2006/relationships/hyperlink" Target="mailto:info@solvi.de"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mailto:info@die-za.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93B40-DA27-4E3E-B7B8-D226D8190465}">
  <dimension ref="A7:G35"/>
  <sheetViews>
    <sheetView showGridLines="0" tabSelected="1" topLeftCell="A4" zoomScaleNormal="100" workbookViewId="0">
      <selection activeCell="F42" sqref="F42"/>
    </sheetView>
  </sheetViews>
  <sheetFormatPr baseColWidth="10" defaultRowHeight="12.75" x14ac:dyDescent="0.2"/>
  <cols>
    <col min="1" max="16384" width="11.42578125" style="90"/>
  </cols>
  <sheetData>
    <row r="7" spans="1:7" x14ac:dyDescent="0.2">
      <c r="A7" s="89" t="s">
        <v>84</v>
      </c>
      <c r="B7" s="89"/>
      <c r="C7" s="89"/>
      <c r="D7" s="89"/>
      <c r="E7" s="89"/>
      <c r="F7" s="89"/>
      <c r="G7" s="89"/>
    </row>
    <row r="8" spans="1:7" ht="4.9000000000000004" customHeight="1" x14ac:dyDescent="0.2"/>
    <row r="9" spans="1:7" ht="40.5" customHeight="1" x14ac:dyDescent="0.2">
      <c r="A9" s="92" t="s">
        <v>82</v>
      </c>
      <c r="B9" s="92"/>
      <c r="C9" s="92"/>
      <c r="D9" s="92"/>
      <c r="E9" s="92"/>
      <c r="F9" s="92"/>
      <c r="G9" s="92"/>
    </row>
    <row r="17" spans="1:2" x14ac:dyDescent="0.2">
      <c r="B17" s="91"/>
    </row>
    <row r="27" spans="1:2" x14ac:dyDescent="0.2">
      <c r="A27" s="90" t="s">
        <v>85</v>
      </c>
    </row>
    <row r="35" spans="1:1" ht="15" x14ac:dyDescent="0.25">
      <c r="A35" s="91" t="s">
        <v>83</v>
      </c>
    </row>
  </sheetData>
  <mergeCells count="1">
    <mergeCell ref="A9:G9"/>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91B50-DFE6-504A-A668-B838C2608C34}">
  <sheetPr>
    <pageSetUpPr fitToPage="1"/>
  </sheetPr>
  <dimension ref="B1:AP80"/>
  <sheetViews>
    <sheetView showGridLines="0" view="pageBreakPreview" topLeftCell="C1" zoomScaleNormal="96" zoomScaleSheetLayoutView="100" zoomScalePageLayoutView="75" workbookViewId="0">
      <selection activeCell="Z43" sqref="Z43"/>
    </sheetView>
  </sheetViews>
  <sheetFormatPr baseColWidth="10" defaultColWidth="10.85546875" defaultRowHeight="15" outlineLevelRow="2" outlineLevelCol="1" x14ac:dyDescent="0.25"/>
  <cols>
    <col min="1" max="1" width="1.7109375" style="2" customWidth="1"/>
    <col min="2" max="2" width="23.140625" style="2" customWidth="1"/>
    <col min="3" max="3" width="24.7109375" style="2" customWidth="1"/>
    <col min="4" max="4" width="6.28515625" style="2" customWidth="1"/>
    <col min="5" max="16" width="8.140625" style="2" hidden="1" customWidth="1" outlineLevel="1"/>
    <col min="17" max="17" width="8.140625" style="2" customWidth="1" collapsed="1"/>
    <col min="18" max="28" width="8.140625" style="2" customWidth="1"/>
    <col min="29" max="29" width="1.7109375" style="2" customWidth="1"/>
    <col min="30" max="30" width="19.28515625" style="2" customWidth="1"/>
    <col min="31" max="31" width="4.28515625" style="2" customWidth="1"/>
    <col min="32" max="32" width="16" style="2" bestFit="1" customWidth="1"/>
    <col min="33" max="33" width="1.85546875" style="2" customWidth="1"/>
    <col min="34" max="16384" width="10.85546875" style="2"/>
  </cols>
  <sheetData>
    <row r="1" spans="2:34" x14ac:dyDescent="0.25">
      <c r="Q1" s="83"/>
      <c r="R1" s="83"/>
      <c r="S1" s="83"/>
      <c r="T1" s="83"/>
      <c r="U1" s="83"/>
      <c r="V1" s="83"/>
      <c r="W1" s="83"/>
      <c r="X1" s="83"/>
      <c r="Y1" s="83"/>
      <c r="Z1" s="83"/>
      <c r="AA1" s="83"/>
      <c r="AB1" s="83"/>
    </row>
    <row r="2" spans="2:34" x14ac:dyDescent="0.25">
      <c r="B2" s="71"/>
      <c r="C2" s="4"/>
      <c r="D2" s="57"/>
      <c r="E2" s="99" t="s">
        <v>63</v>
      </c>
      <c r="F2" s="99"/>
      <c r="G2" s="99"/>
      <c r="H2" s="99" t="s">
        <v>64</v>
      </c>
      <c r="I2" s="99"/>
      <c r="J2" s="99"/>
      <c r="K2" s="99" t="s">
        <v>65</v>
      </c>
      <c r="L2" s="99"/>
      <c r="M2" s="99"/>
      <c r="N2" s="99" t="s">
        <v>66</v>
      </c>
      <c r="O2" s="99"/>
      <c r="P2" s="99"/>
      <c r="Q2" s="99" t="s">
        <v>63</v>
      </c>
      <c r="R2" s="99"/>
      <c r="S2" s="99"/>
      <c r="T2" s="99" t="s">
        <v>64</v>
      </c>
      <c r="U2" s="99"/>
      <c r="V2" s="99"/>
      <c r="W2" s="99" t="s">
        <v>65</v>
      </c>
      <c r="X2" s="99"/>
      <c r="Y2" s="99"/>
      <c r="Z2" s="99" t="s">
        <v>66</v>
      </c>
      <c r="AA2" s="99"/>
      <c r="AB2" s="99"/>
      <c r="AD2" s="10"/>
    </row>
    <row r="3" spans="2:34" s="1" customFormat="1" x14ac:dyDescent="0.25">
      <c r="B3" s="71"/>
      <c r="C3" s="4"/>
      <c r="D3" s="57"/>
      <c r="E3" s="58">
        <v>43466</v>
      </c>
      <c r="F3" s="58">
        <v>43497</v>
      </c>
      <c r="G3" s="58">
        <v>43525</v>
      </c>
      <c r="H3" s="58">
        <v>43556</v>
      </c>
      <c r="I3" s="58">
        <v>43586</v>
      </c>
      <c r="J3" s="58">
        <v>43617</v>
      </c>
      <c r="K3" s="58">
        <v>43647</v>
      </c>
      <c r="L3" s="58">
        <v>43678</v>
      </c>
      <c r="M3" s="58">
        <v>43709</v>
      </c>
      <c r="N3" s="58">
        <v>43739</v>
      </c>
      <c r="O3" s="58">
        <v>43770</v>
      </c>
      <c r="P3" s="58">
        <v>43800</v>
      </c>
      <c r="Q3" s="58">
        <v>43831</v>
      </c>
      <c r="R3" s="58">
        <v>43862</v>
      </c>
      <c r="S3" s="58">
        <v>43891</v>
      </c>
      <c r="T3" s="58">
        <v>43922</v>
      </c>
      <c r="U3" s="58">
        <v>43952</v>
      </c>
      <c r="V3" s="58">
        <v>43983</v>
      </c>
      <c r="W3" s="58">
        <v>44013</v>
      </c>
      <c r="X3" s="58">
        <v>44044</v>
      </c>
      <c r="Y3" s="58">
        <v>44075</v>
      </c>
      <c r="Z3" s="58">
        <v>44105</v>
      </c>
      <c r="AA3" s="58">
        <v>44136</v>
      </c>
      <c r="AB3" s="58">
        <v>44166</v>
      </c>
      <c r="AC3" s="5"/>
      <c r="AD3" s="5"/>
      <c r="AE3" s="4"/>
      <c r="AH3" s="1" t="s">
        <v>44</v>
      </c>
    </row>
    <row r="4" spans="2:34" ht="8.1" customHeight="1" x14ac:dyDescent="0.25">
      <c r="B4" s="72"/>
      <c r="C4" s="6"/>
      <c r="D4" s="57"/>
      <c r="E4" s="6"/>
      <c r="F4" s="6"/>
      <c r="G4" s="6"/>
      <c r="H4" s="6"/>
      <c r="I4" s="6"/>
      <c r="J4" s="6"/>
      <c r="K4" s="6"/>
      <c r="L4" s="6"/>
      <c r="M4" s="6"/>
      <c r="N4" s="6"/>
      <c r="O4" s="6"/>
      <c r="P4" s="6"/>
      <c r="Q4" s="6"/>
      <c r="R4" s="6"/>
      <c r="S4" s="6"/>
      <c r="T4" s="6"/>
      <c r="U4" s="6"/>
      <c r="V4" s="6"/>
      <c r="W4" s="6"/>
      <c r="X4" s="6"/>
      <c r="Y4" s="6"/>
      <c r="Z4" s="6"/>
      <c r="AA4" s="6"/>
      <c r="AB4" s="6"/>
      <c r="AC4" s="6"/>
      <c r="AD4" s="6"/>
      <c r="AE4" s="6"/>
    </row>
    <row r="5" spans="2:34" x14ac:dyDescent="0.25">
      <c r="B5" s="73" t="s">
        <v>62</v>
      </c>
      <c r="C5" s="7" t="s">
        <v>69</v>
      </c>
      <c r="D5" s="57"/>
      <c r="E5" s="25">
        <v>0</v>
      </c>
      <c r="F5" s="25">
        <v>0</v>
      </c>
      <c r="G5" s="25">
        <v>0</v>
      </c>
      <c r="H5" s="25">
        <v>0</v>
      </c>
      <c r="I5" s="25">
        <v>0</v>
      </c>
      <c r="J5" s="25">
        <v>0</v>
      </c>
      <c r="K5" s="25">
        <v>0</v>
      </c>
      <c r="L5" s="25">
        <v>0</v>
      </c>
      <c r="M5" s="25">
        <v>0</v>
      </c>
      <c r="N5" s="25">
        <v>0</v>
      </c>
      <c r="O5" s="25">
        <v>0</v>
      </c>
      <c r="P5" s="25">
        <v>0</v>
      </c>
      <c r="Q5" s="25">
        <v>0</v>
      </c>
      <c r="R5" s="25">
        <v>0</v>
      </c>
      <c r="S5" s="25">
        <v>-0.2</v>
      </c>
      <c r="T5" s="25">
        <v>-0.5</v>
      </c>
      <c r="U5" s="25">
        <v>-0.15</v>
      </c>
      <c r="V5" s="25">
        <v>-0.1</v>
      </c>
      <c r="W5" s="25">
        <v>-0.1</v>
      </c>
      <c r="X5" s="25">
        <v>-0.1</v>
      </c>
      <c r="Y5" s="25">
        <v>-0.1</v>
      </c>
      <c r="Z5" s="25">
        <v>-0.1</v>
      </c>
      <c r="AA5" s="25">
        <v>-0.1</v>
      </c>
      <c r="AB5" s="25">
        <v>-0.1</v>
      </c>
      <c r="AC5" s="10"/>
      <c r="AD5" s="10"/>
      <c r="AE5" s="6"/>
      <c r="AH5" s="2" t="s">
        <v>34</v>
      </c>
    </row>
    <row r="6" spans="2:34" hidden="1" outlineLevel="1" x14ac:dyDescent="0.25">
      <c r="B6" s="74"/>
      <c r="C6" s="7" t="s">
        <v>70</v>
      </c>
      <c r="D6" s="57"/>
      <c r="E6" s="56">
        <f>1-E5</f>
        <v>1</v>
      </c>
      <c r="F6" s="61">
        <f>1-F5</f>
        <v>1</v>
      </c>
      <c r="G6" s="61">
        <f>1-G5</f>
        <v>1</v>
      </c>
      <c r="H6" s="61">
        <f t="shared" ref="H6:P6" si="0">1+H5</f>
        <v>1</v>
      </c>
      <c r="I6" s="56">
        <f t="shared" si="0"/>
        <v>1</v>
      </c>
      <c r="J6" s="56">
        <f t="shared" si="0"/>
        <v>1</v>
      </c>
      <c r="K6" s="56">
        <f t="shared" si="0"/>
        <v>1</v>
      </c>
      <c r="L6" s="56">
        <f t="shared" si="0"/>
        <v>1</v>
      </c>
      <c r="M6" s="56">
        <f t="shared" si="0"/>
        <v>1</v>
      </c>
      <c r="N6" s="56">
        <f t="shared" si="0"/>
        <v>1</v>
      </c>
      <c r="O6" s="56">
        <f t="shared" si="0"/>
        <v>1</v>
      </c>
      <c r="P6" s="56">
        <f t="shared" si="0"/>
        <v>1</v>
      </c>
      <c r="Q6" s="61">
        <f t="shared" ref="Q6:S9" si="1">1+Q5</f>
        <v>1</v>
      </c>
      <c r="R6" s="61">
        <f t="shared" si="1"/>
        <v>1</v>
      </c>
      <c r="S6" s="61">
        <f t="shared" si="1"/>
        <v>0.8</v>
      </c>
      <c r="T6" s="61">
        <f>1+T5</f>
        <v>0.5</v>
      </c>
      <c r="U6" s="61">
        <f t="shared" ref="U6:AB6" si="2">1+U5</f>
        <v>0.85</v>
      </c>
      <c r="V6" s="61">
        <f t="shared" si="2"/>
        <v>0.9</v>
      </c>
      <c r="W6" s="61">
        <f t="shared" si="2"/>
        <v>0.9</v>
      </c>
      <c r="X6" s="61">
        <f t="shared" si="2"/>
        <v>0.9</v>
      </c>
      <c r="Y6" s="61">
        <f t="shared" si="2"/>
        <v>0.9</v>
      </c>
      <c r="Z6" s="61">
        <f t="shared" si="2"/>
        <v>0.9</v>
      </c>
      <c r="AA6" s="61">
        <f t="shared" si="2"/>
        <v>0.9</v>
      </c>
      <c r="AB6" s="61">
        <f t="shared" si="2"/>
        <v>0.9</v>
      </c>
      <c r="AC6" s="10"/>
      <c r="AD6" s="10"/>
      <c r="AE6" s="6"/>
    </row>
    <row r="7" spans="2:34" collapsed="1" x14ac:dyDescent="0.25">
      <c r="B7" s="74"/>
      <c r="C7" s="7" t="s">
        <v>81</v>
      </c>
      <c r="D7" s="81">
        <v>0.65</v>
      </c>
      <c r="E7" s="56">
        <f>$D$7</f>
        <v>0.65</v>
      </c>
      <c r="F7" s="56">
        <f t="shared" ref="F7:AB7" si="3">$D$7</f>
        <v>0.65</v>
      </c>
      <c r="G7" s="56">
        <f t="shared" si="3"/>
        <v>0.65</v>
      </c>
      <c r="H7" s="56">
        <f t="shared" si="3"/>
        <v>0.65</v>
      </c>
      <c r="I7" s="56">
        <f t="shared" si="3"/>
        <v>0.65</v>
      </c>
      <c r="J7" s="56">
        <f t="shared" si="3"/>
        <v>0.65</v>
      </c>
      <c r="K7" s="56">
        <f t="shared" si="3"/>
        <v>0.65</v>
      </c>
      <c r="L7" s="56">
        <f t="shared" si="3"/>
        <v>0.65</v>
      </c>
      <c r="M7" s="56">
        <f t="shared" si="3"/>
        <v>0.65</v>
      </c>
      <c r="N7" s="56">
        <f t="shared" si="3"/>
        <v>0.65</v>
      </c>
      <c r="O7" s="56">
        <f t="shared" si="3"/>
        <v>0.65</v>
      </c>
      <c r="P7" s="56">
        <f t="shared" si="3"/>
        <v>0.65</v>
      </c>
      <c r="Q7" s="56">
        <f t="shared" si="3"/>
        <v>0.65</v>
      </c>
      <c r="R7" s="56">
        <f t="shared" si="3"/>
        <v>0.65</v>
      </c>
      <c r="S7" s="56">
        <f t="shared" si="3"/>
        <v>0.65</v>
      </c>
      <c r="T7" s="56">
        <f t="shared" si="3"/>
        <v>0.65</v>
      </c>
      <c r="U7" s="56">
        <f t="shared" si="3"/>
        <v>0.65</v>
      </c>
      <c r="V7" s="56">
        <f t="shared" si="3"/>
        <v>0.65</v>
      </c>
      <c r="W7" s="56">
        <f t="shared" si="3"/>
        <v>0.65</v>
      </c>
      <c r="X7" s="56">
        <f t="shared" si="3"/>
        <v>0.65</v>
      </c>
      <c r="Y7" s="56">
        <f t="shared" si="3"/>
        <v>0.65</v>
      </c>
      <c r="Z7" s="56">
        <f t="shared" si="3"/>
        <v>0.65</v>
      </c>
      <c r="AA7" s="56">
        <f t="shared" si="3"/>
        <v>0.65</v>
      </c>
      <c r="AB7" s="56">
        <f t="shared" si="3"/>
        <v>0.65</v>
      </c>
      <c r="AC7" s="10"/>
      <c r="AD7" s="10"/>
      <c r="AE7" s="6"/>
    </row>
    <row r="8" spans="2:34" x14ac:dyDescent="0.25">
      <c r="B8" s="74"/>
      <c r="C8" s="7" t="s">
        <v>71</v>
      </c>
      <c r="D8" s="57"/>
      <c r="E8" s="25">
        <v>0</v>
      </c>
      <c r="F8" s="25">
        <v>0</v>
      </c>
      <c r="G8" s="25">
        <v>0</v>
      </c>
      <c r="H8" s="25">
        <v>0</v>
      </c>
      <c r="I8" s="25">
        <v>0</v>
      </c>
      <c r="J8" s="25">
        <v>0</v>
      </c>
      <c r="K8" s="25">
        <v>0</v>
      </c>
      <c r="L8" s="25">
        <v>0</v>
      </c>
      <c r="M8" s="25">
        <v>0</v>
      </c>
      <c r="N8" s="25">
        <v>0</v>
      </c>
      <c r="O8" s="25">
        <v>0</v>
      </c>
      <c r="P8" s="25">
        <v>0</v>
      </c>
      <c r="Q8" s="25">
        <v>0</v>
      </c>
      <c r="R8" s="25">
        <v>0</v>
      </c>
      <c r="S8" s="25">
        <f t="shared" ref="S8:AA8" si="4">S5</f>
        <v>-0.2</v>
      </c>
      <c r="T8" s="25">
        <f t="shared" si="4"/>
        <v>-0.5</v>
      </c>
      <c r="U8" s="25">
        <f t="shared" si="4"/>
        <v>-0.15</v>
      </c>
      <c r="V8" s="25">
        <f t="shared" si="4"/>
        <v>-0.1</v>
      </c>
      <c r="W8" s="25">
        <f t="shared" si="4"/>
        <v>-0.1</v>
      </c>
      <c r="X8" s="25">
        <f t="shared" si="4"/>
        <v>-0.1</v>
      </c>
      <c r="Y8" s="25">
        <f t="shared" si="4"/>
        <v>-0.1</v>
      </c>
      <c r="Z8" s="25">
        <f t="shared" si="4"/>
        <v>-0.1</v>
      </c>
      <c r="AA8" s="25">
        <f t="shared" si="4"/>
        <v>-0.1</v>
      </c>
      <c r="AB8" s="25">
        <f t="shared" ref="AB8" si="5">AB5</f>
        <v>-0.1</v>
      </c>
      <c r="AC8" s="10"/>
      <c r="AD8" s="10"/>
      <c r="AE8" s="6"/>
    </row>
    <row r="9" spans="2:34" hidden="1" outlineLevel="1" x14ac:dyDescent="0.25">
      <c r="B9" s="74"/>
      <c r="C9" s="7" t="s">
        <v>72</v>
      </c>
      <c r="D9" s="57"/>
      <c r="E9" s="56">
        <f t="shared" ref="E9" si="6">1+E8</f>
        <v>1</v>
      </c>
      <c r="F9" s="56">
        <f t="shared" ref="F9" si="7">1+F8</f>
        <v>1</v>
      </c>
      <c r="G9" s="56">
        <f t="shared" ref="G9" si="8">1+G8</f>
        <v>1</v>
      </c>
      <c r="H9" s="56">
        <f t="shared" ref="H9" si="9">1+H8</f>
        <v>1</v>
      </c>
      <c r="I9" s="56">
        <f t="shared" ref="I9" si="10">1+I8</f>
        <v>1</v>
      </c>
      <c r="J9" s="56">
        <f t="shared" ref="J9" si="11">1+J8</f>
        <v>1</v>
      </c>
      <c r="K9" s="56">
        <f t="shared" ref="K9" si="12">1+K8</f>
        <v>1</v>
      </c>
      <c r="L9" s="56">
        <f t="shared" ref="L9" si="13">1+L8</f>
        <v>1</v>
      </c>
      <c r="M9" s="56">
        <f t="shared" ref="M9" si="14">1+M8</f>
        <v>1</v>
      </c>
      <c r="N9" s="56">
        <f t="shared" ref="N9" si="15">1+N8</f>
        <v>1</v>
      </c>
      <c r="O9" s="56">
        <f t="shared" ref="O9" si="16">1+O8</f>
        <v>1</v>
      </c>
      <c r="P9" s="56">
        <f t="shared" ref="P9" si="17">1+P8</f>
        <v>1</v>
      </c>
      <c r="Q9" s="56">
        <f t="shared" si="1"/>
        <v>1</v>
      </c>
      <c r="R9" s="56">
        <f t="shared" ref="R9" si="18">1+R8</f>
        <v>1</v>
      </c>
      <c r="S9" s="56">
        <f t="shared" ref="S9" si="19">1+S8</f>
        <v>0.8</v>
      </c>
      <c r="T9" s="56">
        <f t="shared" ref="T9" si="20">1+T8</f>
        <v>0.5</v>
      </c>
      <c r="U9" s="56">
        <f t="shared" ref="U9" si="21">1+U8</f>
        <v>0.85</v>
      </c>
      <c r="V9" s="56">
        <f t="shared" ref="V9" si="22">1+V8</f>
        <v>0.9</v>
      </c>
      <c r="W9" s="56">
        <f t="shared" ref="W9" si="23">1+W8</f>
        <v>0.9</v>
      </c>
      <c r="X9" s="56">
        <f t="shared" ref="X9" si="24">1+X8</f>
        <v>0.9</v>
      </c>
      <c r="Y9" s="56">
        <f t="shared" ref="Y9" si="25">1+Y8</f>
        <v>0.9</v>
      </c>
      <c r="Z9" s="56">
        <f t="shared" ref="Z9" si="26">1+Z8</f>
        <v>0.9</v>
      </c>
      <c r="AA9" s="56">
        <f t="shared" ref="AA9" si="27">1+AA8</f>
        <v>0.9</v>
      </c>
      <c r="AB9" s="56">
        <f t="shared" ref="AB9" si="28">1+AB8</f>
        <v>0.9</v>
      </c>
      <c r="AC9" s="10"/>
      <c r="AD9" s="10"/>
      <c r="AE9" s="6"/>
    </row>
    <row r="10" spans="2:34" s="3" customFormat="1" ht="8.1" customHeight="1" collapsed="1" x14ac:dyDescent="0.25">
      <c r="B10" s="74"/>
      <c r="C10" s="32"/>
      <c r="D10" s="57"/>
      <c r="E10" s="33"/>
      <c r="F10" s="33"/>
      <c r="G10" s="33"/>
      <c r="H10" s="33"/>
      <c r="I10" s="33"/>
      <c r="J10" s="33"/>
      <c r="K10" s="33"/>
      <c r="L10" s="33"/>
      <c r="M10" s="33"/>
      <c r="N10" s="33"/>
      <c r="O10" s="33"/>
      <c r="P10" s="33"/>
      <c r="Q10" s="33"/>
      <c r="R10" s="33"/>
      <c r="S10" s="33"/>
      <c r="T10" s="33"/>
      <c r="U10" s="33"/>
      <c r="V10" s="33"/>
      <c r="W10" s="33"/>
      <c r="X10" s="33"/>
      <c r="Y10" s="33"/>
      <c r="Z10" s="33"/>
      <c r="AA10" s="33"/>
      <c r="AB10" s="33"/>
      <c r="AC10" s="10"/>
      <c r="AD10" s="10"/>
      <c r="AE10" s="9"/>
    </row>
    <row r="11" spans="2:34" s="69" customFormat="1" ht="9" hidden="1" customHeight="1" outlineLevel="2" x14ac:dyDescent="0.2">
      <c r="B11" s="97" t="s">
        <v>21</v>
      </c>
      <c r="C11" s="95" t="s">
        <v>76</v>
      </c>
      <c r="D11" s="65"/>
      <c r="E11" s="65"/>
      <c r="F11" s="93" t="s">
        <v>63</v>
      </c>
      <c r="G11" s="93"/>
      <c r="H11" s="93"/>
      <c r="I11" s="93" t="s">
        <v>64</v>
      </c>
      <c r="J11" s="93"/>
      <c r="K11" s="93"/>
      <c r="L11" s="93" t="s">
        <v>65</v>
      </c>
      <c r="M11" s="93"/>
      <c r="N11" s="93"/>
      <c r="O11" s="93" t="s">
        <v>66</v>
      </c>
      <c r="P11" s="93"/>
      <c r="Q11" s="93"/>
      <c r="R11" s="93" t="s">
        <v>63</v>
      </c>
      <c r="S11" s="93"/>
      <c r="T11" s="93"/>
      <c r="U11" s="93" t="s">
        <v>64</v>
      </c>
      <c r="V11" s="93"/>
      <c r="W11" s="93"/>
      <c r="X11" s="93" t="s">
        <v>65</v>
      </c>
      <c r="Y11" s="93"/>
      <c r="Z11" s="93"/>
      <c r="AA11" s="93" t="s">
        <v>66</v>
      </c>
      <c r="AB11" s="93"/>
      <c r="AC11" s="67"/>
      <c r="AD11" s="67"/>
    </row>
    <row r="12" spans="2:34" ht="14.1" hidden="1" customHeight="1" outlineLevel="1" x14ac:dyDescent="0.25">
      <c r="B12" s="98"/>
      <c r="C12" s="96"/>
      <c r="D12" s="70"/>
      <c r="E12" s="25">
        <v>0.22500000000000001</v>
      </c>
      <c r="F12" s="25">
        <v>0.22500000000000001</v>
      </c>
      <c r="G12" s="25">
        <v>0.22500000000000001</v>
      </c>
      <c r="H12" s="25">
        <v>0.22500000000000001</v>
      </c>
      <c r="I12" s="25">
        <v>0.22500000000000001</v>
      </c>
      <c r="J12" s="25">
        <v>0.22500000000000001</v>
      </c>
      <c r="K12" s="25">
        <v>0.22500000000000001</v>
      </c>
      <c r="L12" s="25">
        <v>0.22500000000000001</v>
      </c>
      <c r="M12" s="25">
        <v>0.22500000000000001</v>
      </c>
      <c r="N12" s="25">
        <v>0.22500000000000001</v>
      </c>
      <c r="O12" s="25">
        <v>0.22500000000000001</v>
      </c>
      <c r="P12" s="25">
        <v>0.22500000000000001</v>
      </c>
      <c r="Q12" s="84">
        <v>0.22500000000000001</v>
      </c>
      <c r="R12" s="84">
        <v>0.22500000000000001</v>
      </c>
      <c r="S12" s="84">
        <v>0.22500000000000001</v>
      </c>
      <c r="T12" s="85">
        <f>AVERAGE(Q6:S6)*0.675-SUM(R12:S12)</f>
        <v>0.18</v>
      </c>
      <c r="U12" s="85">
        <f>0.225*AVERAGE(E6:P6)</f>
        <v>0.22500000000000001</v>
      </c>
      <c r="V12" s="85">
        <f>0.225*AVERAGE(E6:P6)</f>
        <v>0.22500000000000001</v>
      </c>
      <c r="W12" s="85">
        <f>AVERAGE(T6:V6)*0.675-SUM(U12:V12)</f>
        <v>5.6250000000000078E-2</v>
      </c>
      <c r="X12" s="85">
        <f>0.225*AVERAGE(H6:S6)</f>
        <v>0.22125000000000003</v>
      </c>
      <c r="Y12" s="85">
        <f>0.225*AVERAGE(H6:S6)</f>
        <v>0.22125000000000003</v>
      </c>
      <c r="Z12" s="85">
        <f>AVERAGE(W6:Y6)*0.675-SUM(X12:Y12)</f>
        <v>0.16499999999999998</v>
      </c>
      <c r="AA12" s="85">
        <f>0.225*AVERAGE(K6:V6)</f>
        <v>0.20718750000000002</v>
      </c>
      <c r="AB12" s="85">
        <f>0.225*AVERAGE(K6:V6)</f>
        <v>0.20718750000000002</v>
      </c>
      <c r="AC12" s="10"/>
      <c r="AD12" s="10"/>
      <c r="AE12" s="6"/>
      <c r="AH12" s="2" t="s">
        <v>68</v>
      </c>
    </row>
    <row r="13" spans="2:34" s="68" customFormat="1" ht="9" hidden="1" customHeight="1" outlineLevel="1" x14ac:dyDescent="0.2">
      <c r="B13" s="75"/>
      <c r="C13" s="95" t="s">
        <v>74</v>
      </c>
      <c r="D13" s="64"/>
      <c r="E13" s="65"/>
      <c r="F13" s="66" t="s">
        <v>66</v>
      </c>
      <c r="G13" s="64"/>
      <c r="H13" s="64"/>
      <c r="I13" s="66" t="s">
        <v>63</v>
      </c>
      <c r="J13" s="64"/>
      <c r="K13" s="64"/>
      <c r="L13" s="66" t="s">
        <v>64</v>
      </c>
      <c r="M13" s="64"/>
      <c r="N13" s="64"/>
      <c r="O13" s="66" t="s">
        <v>65</v>
      </c>
      <c r="P13" s="64"/>
      <c r="Q13" s="64"/>
      <c r="R13" s="66" t="s">
        <v>66</v>
      </c>
      <c r="S13" s="64"/>
      <c r="T13" s="64"/>
      <c r="U13" s="66" t="s">
        <v>63</v>
      </c>
      <c r="V13" s="64"/>
      <c r="W13" s="64"/>
      <c r="X13" s="66" t="s">
        <v>64</v>
      </c>
      <c r="Y13" s="64"/>
      <c r="Z13" s="64"/>
      <c r="AA13" s="66" t="s">
        <v>65</v>
      </c>
      <c r="AB13" s="64"/>
      <c r="AC13" s="67"/>
      <c r="AD13" s="67"/>
    </row>
    <row r="14" spans="2:34" ht="14.1" hidden="1" customHeight="1" outlineLevel="1" x14ac:dyDescent="0.25">
      <c r="B14" s="74"/>
      <c r="C14" s="96"/>
      <c r="D14" s="78"/>
      <c r="E14" s="34"/>
      <c r="F14" s="25">
        <v>0.32499999999999996</v>
      </c>
      <c r="G14" s="34"/>
      <c r="H14" s="34"/>
      <c r="I14" s="25">
        <v>0.32499999999999996</v>
      </c>
      <c r="J14" s="34"/>
      <c r="K14" s="34"/>
      <c r="L14" s="25">
        <v>0.32499999999999996</v>
      </c>
      <c r="M14" s="34"/>
      <c r="N14" s="34"/>
      <c r="O14" s="25">
        <v>0.32499999999999996</v>
      </c>
      <c r="P14" s="34"/>
      <c r="Q14" s="34"/>
      <c r="R14" s="84">
        <v>0.32499999999999996</v>
      </c>
      <c r="S14" s="86"/>
      <c r="T14" s="86"/>
      <c r="U14" s="87">
        <f>AVERAGE(Q6:S6)-SUM(R12:T12)</f>
        <v>0.30333333333333323</v>
      </c>
      <c r="V14" s="86"/>
      <c r="W14" s="86"/>
      <c r="X14" s="87">
        <f>AVERAGE(T6:V6)-SUM(U12:W12)</f>
        <v>0.24374999999999991</v>
      </c>
      <c r="Y14" s="86"/>
      <c r="Z14" s="86"/>
      <c r="AA14" s="87">
        <f>AVERAGE(W6:Y6)-SUM(X12:Z12)</f>
        <v>0.29249999999999998</v>
      </c>
      <c r="AB14" s="34"/>
      <c r="AC14" s="10"/>
      <c r="AD14" s="10"/>
      <c r="AE14" s="6"/>
    </row>
    <row r="15" spans="2:34" hidden="1" outlineLevel="2" x14ac:dyDescent="0.25">
      <c r="B15" s="74"/>
      <c r="C15" s="7" t="s">
        <v>77</v>
      </c>
      <c r="D15" s="3"/>
      <c r="E15" s="56">
        <f t="shared" ref="E15:AB15" si="29">E12+E14</f>
        <v>0.22500000000000001</v>
      </c>
      <c r="F15" s="56">
        <f t="shared" si="29"/>
        <v>0.54999999999999993</v>
      </c>
      <c r="G15" s="63">
        <f t="shared" si="29"/>
        <v>0.22500000000000001</v>
      </c>
      <c r="H15" s="63">
        <f t="shared" si="29"/>
        <v>0.22500000000000001</v>
      </c>
      <c r="I15" s="63">
        <f t="shared" si="29"/>
        <v>0.54999999999999993</v>
      </c>
      <c r="J15" s="63">
        <f t="shared" si="29"/>
        <v>0.22500000000000001</v>
      </c>
      <c r="K15" s="63">
        <f t="shared" si="29"/>
        <v>0.22500000000000001</v>
      </c>
      <c r="L15" s="63">
        <f t="shared" si="29"/>
        <v>0.54999999999999993</v>
      </c>
      <c r="M15" s="63">
        <f t="shared" si="29"/>
        <v>0.22500000000000001</v>
      </c>
      <c r="N15" s="63">
        <f t="shared" si="29"/>
        <v>0.22500000000000001</v>
      </c>
      <c r="O15" s="63">
        <f t="shared" si="29"/>
        <v>0.54999999999999993</v>
      </c>
      <c r="P15" s="63">
        <f t="shared" si="29"/>
        <v>0.22500000000000001</v>
      </c>
      <c r="Q15" s="63">
        <f t="shared" si="29"/>
        <v>0.22500000000000001</v>
      </c>
      <c r="R15" s="56">
        <f t="shared" si="29"/>
        <v>0.54999999999999993</v>
      </c>
      <c r="S15" s="56">
        <f t="shared" si="29"/>
        <v>0.22500000000000001</v>
      </c>
      <c r="T15" s="63">
        <f t="shared" si="29"/>
        <v>0.18</v>
      </c>
      <c r="U15" s="56">
        <f t="shared" si="29"/>
        <v>0.52833333333333321</v>
      </c>
      <c r="V15" s="56">
        <f t="shared" si="29"/>
        <v>0.22500000000000001</v>
      </c>
      <c r="W15" s="63">
        <f t="shared" si="29"/>
        <v>5.6250000000000078E-2</v>
      </c>
      <c r="X15" s="56">
        <f t="shared" si="29"/>
        <v>0.46499999999999997</v>
      </c>
      <c r="Y15" s="56">
        <f t="shared" si="29"/>
        <v>0.22125000000000003</v>
      </c>
      <c r="Z15" s="63">
        <f t="shared" si="29"/>
        <v>0.16499999999999998</v>
      </c>
      <c r="AA15" s="56">
        <f t="shared" si="29"/>
        <v>0.49968750000000001</v>
      </c>
      <c r="AB15" s="56">
        <f t="shared" si="29"/>
        <v>0.20718750000000002</v>
      </c>
      <c r="AC15" s="10"/>
      <c r="AD15" s="10"/>
      <c r="AE15" s="6"/>
    </row>
    <row r="16" spans="2:34" hidden="1" outlineLevel="1" x14ac:dyDescent="0.25">
      <c r="B16" s="74"/>
      <c r="C16" s="7" t="s">
        <v>78</v>
      </c>
      <c r="D16" s="3"/>
      <c r="E16" s="63">
        <f t="shared" ref="E16:AB16" si="30">E15*3</f>
        <v>0.67500000000000004</v>
      </c>
      <c r="F16" s="63">
        <f t="shared" si="30"/>
        <v>1.65</v>
      </c>
      <c r="G16" s="63">
        <f t="shared" si="30"/>
        <v>0.67500000000000004</v>
      </c>
      <c r="H16" s="63">
        <f t="shared" si="30"/>
        <v>0.67500000000000004</v>
      </c>
      <c r="I16" s="63">
        <f t="shared" si="30"/>
        <v>1.65</v>
      </c>
      <c r="J16" s="63">
        <f t="shared" si="30"/>
        <v>0.67500000000000004</v>
      </c>
      <c r="K16" s="63">
        <f t="shared" si="30"/>
        <v>0.67500000000000004</v>
      </c>
      <c r="L16" s="63">
        <f t="shared" si="30"/>
        <v>1.65</v>
      </c>
      <c r="M16" s="63">
        <f t="shared" si="30"/>
        <v>0.67500000000000004</v>
      </c>
      <c r="N16" s="63">
        <f t="shared" si="30"/>
        <v>0.67500000000000004</v>
      </c>
      <c r="O16" s="63">
        <f t="shared" si="30"/>
        <v>1.65</v>
      </c>
      <c r="P16" s="63">
        <f t="shared" si="30"/>
        <v>0.67500000000000004</v>
      </c>
      <c r="Q16" s="63">
        <f t="shared" si="30"/>
        <v>0.67500000000000004</v>
      </c>
      <c r="R16" s="63">
        <f t="shared" si="30"/>
        <v>1.65</v>
      </c>
      <c r="S16" s="63">
        <f t="shared" si="30"/>
        <v>0.67500000000000004</v>
      </c>
      <c r="T16" s="63">
        <f t="shared" si="30"/>
        <v>0.54</v>
      </c>
      <c r="U16" s="63">
        <f t="shared" si="30"/>
        <v>1.5849999999999995</v>
      </c>
      <c r="V16" s="63">
        <f t="shared" si="30"/>
        <v>0.67500000000000004</v>
      </c>
      <c r="W16" s="63">
        <f t="shared" si="30"/>
        <v>0.16875000000000023</v>
      </c>
      <c r="X16" s="63">
        <f t="shared" si="30"/>
        <v>1.395</v>
      </c>
      <c r="Y16" s="63">
        <f t="shared" si="30"/>
        <v>0.66375000000000006</v>
      </c>
      <c r="Z16" s="63">
        <f t="shared" si="30"/>
        <v>0.49499999999999994</v>
      </c>
      <c r="AA16" s="63">
        <f t="shared" si="30"/>
        <v>1.4990625</v>
      </c>
      <c r="AB16" s="56">
        <f t="shared" si="30"/>
        <v>0.62156250000000002</v>
      </c>
      <c r="AC16" s="10"/>
      <c r="AD16" s="10"/>
      <c r="AE16" s="6"/>
    </row>
    <row r="17" spans="2:34" ht="14.1" hidden="1" customHeight="1" outlineLevel="1" x14ac:dyDescent="0.25">
      <c r="B17" s="74"/>
      <c r="C17" s="79" t="s">
        <v>75</v>
      </c>
      <c r="D17" s="3"/>
      <c r="E17" s="25">
        <v>1</v>
      </c>
      <c r="F17" s="25">
        <v>1</v>
      </c>
      <c r="G17" s="80">
        <f>AVERAGE(E6:F6)</f>
        <v>1</v>
      </c>
      <c r="H17" s="80">
        <f t="shared" ref="H17:AB17" si="31">AVERAGE(F6:G6)</f>
        <v>1</v>
      </c>
      <c r="I17" s="80">
        <f t="shared" si="31"/>
        <v>1</v>
      </c>
      <c r="J17" s="80">
        <f t="shared" si="31"/>
        <v>1</v>
      </c>
      <c r="K17" s="80">
        <f t="shared" si="31"/>
        <v>1</v>
      </c>
      <c r="L17" s="80">
        <f t="shared" si="31"/>
        <v>1</v>
      </c>
      <c r="M17" s="80">
        <f t="shared" si="31"/>
        <v>1</v>
      </c>
      <c r="N17" s="80">
        <f t="shared" si="31"/>
        <v>1</v>
      </c>
      <c r="O17" s="80">
        <f t="shared" si="31"/>
        <v>1</v>
      </c>
      <c r="P17" s="80">
        <f t="shared" si="31"/>
        <v>1</v>
      </c>
      <c r="Q17" s="80">
        <f t="shared" si="31"/>
        <v>1</v>
      </c>
      <c r="R17" s="80">
        <f t="shared" si="31"/>
        <v>1</v>
      </c>
      <c r="S17" s="80">
        <f t="shared" si="31"/>
        <v>1</v>
      </c>
      <c r="T17" s="80">
        <f t="shared" si="31"/>
        <v>0.9</v>
      </c>
      <c r="U17" s="80">
        <f t="shared" si="31"/>
        <v>0.65</v>
      </c>
      <c r="V17" s="80">
        <f t="shared" si="31"/>
        <v>0.67500000000000004</v>
      </c>
      <c r="W17" s="80">
        <f t="shared" si="31"/>
        <v>0.875</v>
      </c>
      <c r="X17" s="80">
        <f t="shared" si="31"/>
        <v>0.9</v>
      </c>
      <c r="Y17" s="80">
        <f t="shared" si="31"/>
        <v>0.9</v>
      </c>
      <c r="Z17" s="80">
        <f t="shared" si="31"/>
        <v>0.9</v>
      </c>
      <c r="AA17" s="80">
        <f t="shared" si="31"/>
        <v>0.9</v>
      </c>
      <c r="AB17" s="80">
        <f t="shared" si="31"/>
        <v>0.9</v>
      </c>
      <c r="AC17" s="10"/>
      <c r="AD17" s="10"/>
      <c r="AE17" s="6"/>
    </row>
    <row r="18" spans="2:34" hidden="1" outlineLevel="1" x14ac:dyDescent="0.25">
      <c r="B18" s="74"/>
      <c r="C18" s="7" t="s">
        <v>79</v>
      </c>
      <c r="D18" s="3"/>
      <c r="E18" s="63">
        <f t="shared" ref="E18:F18" si="32">(E16*E7)+(E17*(1-E7))</f>
        <v>0.78875000000000006</v>
      </c>
      <c r="F18" s="63">
        <f t="shared" si="32"/>
        <v>1.4224999999999999</v>
      </c>
      <c r="G18" s="63">
        <f>(G16*G7)+(G17*(1-G7))</f>
        <v>0.78875000000000006</v>
      </c>
      <c r="H18" s="63">
        <f>(H16*H7)+(H17*(1-H7))</f>
        <v>0.78875000000000006</v>
      </c>
      <c r="I18" s="63">
        <f t="shared" ref="I18:AB18" si="33">(I16*I7)+(I17*(1-I7))</f>
        <v>1.4224999999999999</v>
      </c>
      <c r="J18" s="63">
        <f t="shared" si="33"/>
        <v>0.78875000000000006</v>
      </c>
      <c r="K18" s="63">
        <f t="shared" si="33"/>
        <v>0.78875000000000006</v>
      </c>
      <c r="L18" s="63">
        <f t="shared" si="33"/>
        <v>1.4224999999999999</v>
      </c>
      <c r="M18" s="63">
        <f t="shared" si="33"/>
        <v>0.78875000000000006</v>
      </c>
      <c r="N18" s="63">
        <f t="shared" si="33"/>
        <v>0.78875000000000006</v>
      </c>
      <c r="O18" s="63">
        <f t="shared" si="33"/>
        <v>1.4224999999999999</v>
      </c>
      <c r="P18" s="63">
        <f t="shared" si="33"/>
        <v>0.78875000000000006</v>
      </c>
      <c r="Q18" s="63">
        <f t="shared" si="33"/>
        <v>0.78875000000000006</v>
      </c>
      <c r="R18" s="63">
        <f t="shared" si="33"/>
        <v>1.4224999999999999</v>
      </c>
      <c r="S18" s="63">
        <f t="shared" si="33"/>
        <v>0.78875000000000006</v>
      </c>
      <c r="T18" s="63">
        <f t="shared" si="33"/>
        <v>0.66600000000000004</v>
      </c>
      <c r="U18" s="63">
        <f t="shared" si="33"/>
        <v>1.2577499999999997</v>
      </c>
      <c r="V18" s="63">
        <f t="shared" si="33"/>
        <v>0.67500000000000004</v>
      </c>
      <c r="W18" s="63">
        <f t="shared" si="33"/>
        <v>0.41593750000000013</v>
      </c>
      <c r="X18" s="63">
        <f t="shared" si="33"/>
        <v>1.2217500000000001</v>
      </c>
      <c r="Y18" s="63">
        <f t="shared" si="33"/>
        <v>0.74643750000000009</v>
      </c>
      <c r="Z18" s="63">
        <f t="shared" si="33"/>
        <v>0.63674999999999993</v>
      </c>
      <c r="AA18" s="63">
        <f t="shared" si="33"/>
        <v>1.289390625</v>
      </c>
      <c r="AB18" s="56">
        <f t="shared" si="33"/>
        <v>0.71901562500000005</v>
      </c>
      <c r="AC18" s="10"/>
      <c r="AD18" s="10"/>
      <c r="AE18" s="6"/>
    </row>
    <row r="19" spans="2:34" hidden="1" outlineLevel="1" x14ac:dyDescent="0.25">
      <c r="B19" s="74"/>
      <c r="C19" s="7" t="s">
        <v>73</v>
      </c>
      <c r="D19" s="82">
        <v>-1</v>
      </c>
      <c r="E19" s="25">
        <v>1</v>
      </c>
      <c r="F19" s="56">
        <f t="shared" ref="F19:AB19" ca="1" si="34">OFFSET(F9,,$D$19)</f>
        <v>1</v>
      </c>
      <c r="G19" s="63">
        <f t="shared" ca="1" si="34"/>
        <v>1</v>
      </c>
      <c r="H19" s="63">
        <f t="shared" ca="1" si="34"/>
        <v>1</v>
      </c>
      <c r="I19" s="63">
        <f t="shared" ca="1" si="34"/>
        <v>1</v>
      </c>
      <c r="J19" s="63">
        <f t="shared" ca="1" si="34"/>
        <v>1</v>
      </c>
      <c r="K19" s="63">
        <f t="shared" ca="1" si="34"/>
        <v>1</v>
      </c>
      <c r="L19" s="63">
        <f t="shared" ca="1" si="34"/>
        <v>1</v>
      </c>
      <c r="M19" s="63">
        <f t="shared" ca="1" si="34"/>
        <v>1</v>
      </c>
      <c r="N19" s="63">
        <f t="shared" ca="1" si="34"/>
        <v>1</v>
      </c>
      <c r="O19" s="63">
        <f t="shared" ca="1" si="34"/>
        <v>1</v>
      </c>
      <c r="P19" s="63">
        <f t="shared" ca="1" si="34"/>
        <v>1</v>
      </c>
      <c r="Q19" s="63">
        <f t="shared" ca="1" si="34"/>
        <v>1</v>
      </c>
      <c r="R19" s="56">
        <f t="shared" ca="1" si="34"/>
        <v>1</v>
      </c>
      <c r="S19" s="56">
        <f t="shared" ca="1" si="34"/>
        <v>1</v>
      </c>
      <c r="T19" s="63">
        <f t="shared" ca="1" si="34"/>
        <v>0.8</v>
      </c>
      <c r="U19" s="56">
        <f t="shared" ca="1" si="34"/>
        <v>0.5</v>
      </c>
      <c r="V19" s="56">
        <f t="shared" ca="1" si="34"/>
        <v>0.85</v>
      </c>
      <c r="W19" s="63">
        <f t="shared" ca="1" si="34"/>
        <v>0.9</v>
      </c>
      <c r="X19" s="56">
        <f t="shared" ca="1" si="34"/>
        <v>0.9</v>
      </c>
      <c r="Y19" s="56">
        <f t="shared" ca="1" si="34"/>
        <v>0.9</v>
      </c>
      <c r="Z19" s="63">
        <f t="shared" ca="1" si="34"/>
        <v>0.9</v>
      </c>
      <c r="AA19" s="56">
        <f t="shared" ca="1" si="34"/>
        <v>0.9</v>
      </c>
      <c r="AB19" s="56">
        <f t="shared" ca="1" si="34"/>
        <v>0.9</v>
      </c>
      <c r="AC19" s="10"/>
      <c r="AD19" s="10"/>
      <c r="AE19" s="6"/>
      <c r="AH19" s="2" t="s">
        <v>67</v>
      </c>
    </row>
    <row r="20" spans="2:34" s="3" customFormat="1" ht="8.1" hidden="1" customHeight="1" outlineLevel="1" x14ac:dyDescent="0.25">
      <c r="B20" s="74"/>
      <c r="C20" s="32"/>
      <c r="D20" s="62"/>
      <c r="E20" s="33"/>
      <c r="F20" s="33"/>
      <c r="G20" s="33"/>
      <c r="H20" s="33"/>
      <c r="I20" s="33"/>
      <c r="J20" s="33"/>
      <c r="K20" s="33"/>
      <c r="L20" s="33"/>
      <c r="M20" s="33"/>
      <c r="N20" s="33"/>
      <c r="O20" s="33"/>
      <c r="P20" s="33"/>
      <c r="Q20" s="33"/>
      <c r="R20" s="33"/>
      <c r="S20" s="33"/>
      <c r="T20" s="33"/>
      <c r="U20" s="33"/>
      <c r="V20" s="33"/>
      <c r="W20" s="33"/>
      <c r="X20" s="33"/>
      <c r="Y20" s="33"/>
      <c r="Z20" s="33"/>
      <c r="AA20" s="33"/>
      <c r="AB20" s="33"/>
      <c r="AC20" s="10"/>
      <c r="AD20" s="10"/>
      <c r="AE20" s="9"/>
    </row>
    <row r="21" spans="2:34" collapsed="1" x14ac:dyDescent="0.25">
      <c r="B21" s="73" t="s">
        <v>22</v>
      </c>
      <c r="C21" s="7" t="s">
        <v>23</v>
      </c>
      <c r="D21" s="57"/>
      <c r="E21" s="25">
        <v>0</v>
      </c>
      <c r="F21" s="25">
        <v>0</v>
      </c>
      <c r="G21" s="25">
        <v>0</v>
      </c>
      <c r="H21" s="25">
        <v>0</v>
      </c>
      <c r="I21" s="25">
        <v>0</v>
      </c>
      <c r="J21" s="25">
        <v>0</v>
      </c>
      <c r="K21" s="25">
        <v>0</v>
      </c>
      <c r="L21" s="25">
        <v>0</v>
      </c>
      <c r="M21" s="25">
        <v>0</v>
      </c>
      <c r="N21" s="25">
        <v>0</v>
      </c>
      <c r="O21" s="25">
        <v>0</v>
      </c>
      <c r="P21" s="25">
        <v>0</v>
      </c>
      <c r="Q21" s="25">
        <v>0</v>
      </c>
      <c r="R21" s="25">
        <v>0</v>
      </c>
      <c r="S21" s="25">
        <v>0</v>
      </c>
      <c r="T21" s="25">
        <v>0</v>
      </c>
      <c r="U21" s="25">
        <v>0</v>
      </c>
      <c r="V21" s="25">
        <v>0</v>
      </c>
      <c r="W21" s="25">
        <v>0</v>
      </c>
      <c r="X21" s="25">
        <v>0</v>
      </c>
      <c r="Y21" s="25">
        <v>0</v>
      </c>
      <c r="Z21" s="25">
        <v>0</v>
      </c>
      <c r="AA21" s="25">
        <v>0</v>
      </c>
      <c r="AB21" s="25">
        <v>0</v>
      </c>
      <c r="AC21" s="10"/>
      <c r="AD21" s="10"/>
      <c r="AE21" s="6"/>
      <c r="AH21" s="2" t="s">
        <v>47</v>
      </c>
    </row>
    <row r="22" spans="2:34" x14ac:dyDescent="0.25">
      <c r="B22" s="76"/>
      <c r="C22" s="7" t="s">
        <v>14</v>
      </c>
      <c r="E22" s="25">
        <v>0</v>
      </c>
      <c r="F22" s="25">
        <v>0</v>
      </c>
      <c r="G22" s="25">
        <v>0</v>
      </c>
      <c r="H22" s="25">
        <v>0</v>
      </c>
      <c r="I22" s="25">
        <v>0</v>
      </c>
      <c r="J22" s="25">
        <v>0</v>
      </c>
      <c r="K22" s="25">
        <v>0</v>
      </c>
      <c r="L22" s="25">
        <v>0</v>
      </c>
      <c r="M22" s="25">
        <v>0</v>
      </c>
      <c r="N22" s="25">
        <v>0</v>
      </c>
      <c r="O22" s="25">
        <v>0</v>
      </c>
      <c r="P22" s="25">
        <v>0</v>
      </c>
      <c r="Q22" s="25">
        <v>0</v>
      </c>
      <c r="R22" s="25">
        <v>0</v>
      </c>
      <c r="S22" s="25">
        <v>0</v>
      </c>
      <c r="T22" s="25">
        <v>0</v>
      </c>
      <c r="U22" s="25">
        <v>0</v>
      </c>
      <c r="V22" s="25">
        <v>0</v>
      </c>
      <c r="W22" s="25">
        <v>0</v>
      </c>
      <c r="X22" s="25">
        <v>0</v>
      </c>
      <c r="Y22" s="25">
        <v>0</v>
      </c>
      <c r="Z22" s="25">
        <v>0</v>
      </c>
      <c r="AA22" s="25">
        <v>0</v>
      </c>
      <c r="AB22" s="25">
        <v>0</v>
      </c>
      <c r="AC22" s="10"/>
      <c r="AD22" s="10"/>
      <c r="AE22" s="6"/>
      <c r="AH22" s="2" t="s">
        <v>48</v>
      </c>
    </row>
    <row r="23" spans="2:34" x14ac:dyDescent="0.25">
      <c r="B23" s="76"/>
      <c r="C23" s="7" t="s">
        <v>54</v>
      </c>
      <c r="E23" s="25">
        <v>0</v>
      </c>
      <c r="F23" s="25">
        <v>0</v>
      </c>
      <c r="G23" s="25">
        <v>0</v>
      </c>
      <c r="H23" s="25">
        <v>0</v>
      </c>
      <c r="I23" s="25">
        <v>0</v>
      </c>
      <c r="J23" s="25">
        <v>0</v>
      </c>
      <c r="K23" s="25">
        <v>0</v>
      </c>
      <c r="L23" s="25">
        <v>0</v>
      </c>
      <c r="M23" s="25">
        <v>0</v>
      </c>
      <c r="N23" s="25">
        <v>0</v>
      </c>
      <c r="O23" s="25">
        <v>0</v>
      </c>
      <c r="P23" s="25">
        <v>0</v>
      </c>
      <c r="Q23" s="25">
        <v>0</v>
      </c>
      <c r="R23" s="25">
        <v>0</v>
      </c>
      <c r="S23" s="25">
        <v>0</v>
      </c>
      <c r="T23" s="25">
        <v>0</v>
      </c>
      <c r="U23" s="25">
        <v>0</v>
      </c>
      <c r="V23" s="25">
        <v>0</v>
      </c>
      <c r="W23" s="25">
        <v>0</v>
      </c>
      <c r="X23" s="25">
        <v>0</v>
      </c>
      <c r="Y23" s="25">
        <v>0</v>
      </c>
      <c r="Z23" s="25">
        <v>0</v>
      </c>
      <c r="AA23" s="25">
        <v>0</v>
      </c>
      <c r="AB23" s="25">
        <v>0</v>
      </c>
      <c r="AC23" s="10"/>
      <c r="AD23" s="10"/>
      <c r="AE23" s="6"/>
      <c r="AH23" s="2" t="s">
        <v>49</v>
      </c>
    </row>
    <row r="24" spans="2:34" s="3" customFormat="1" ht="8.1" customHeight="1" x14ac:dyDescent="0.25">
      <c r="B24" s="77"/>
      <c r="C24" s="32"/>
      <c r="E24" s="33"/>
      <c r="F24" s="33"/>
      <c r="G24" s="33"/>
      <c r="H24" s="33"/>
      <c r="I24" s="33"/>
      <c r="J24" s="33"/>
      <c r="K24" s="33"/>
      <c r="L24" s="33"/>
      <c r="M24" s="33"/>
      <c r="N24" s="33"/>
      <c r="O24" s="33"/>
      <c r="P24" s="33"/>
      <c r="Q24" s="33"/>
      <c r="R24" s="33"/>
      <c r="S24" s="33"/>
      <c r="T24" s="33"/>
      <c r="U24" s="33"/>
      <c r="V24" s="33"/>
      <c r="W24" s="33"/>
      <c r="X24" s="33"/>
      <c r="Y24" s="33"/>
      <c r="Z24" s="33"/>
      <c r="AA24" s="33"/>
      <c r="AB24" s="33"/>
      <c r="AC24" s="10"/>
      <c r="AD24" s="10"/>
      <c r="AE24" s="9"/>
    </row>
    <row r="25" spans="2:34" x14ac:dyDescent="0.25">
      <c r="B25" s="73" t="s">
        <v>25</v>
      </c>
      <c r="C25" s="7" t="s">
        <v>26</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10"/>
      <c r="AD25" s="10"/>
      <c r="AE25" s="6"/>
      <c r="AH25" s="2" t="s">
        <v>31</v>
      </c>
    </row>
    <row r="26" spans="2:34" x14ac:dyDescent="0.25">
      <c r="B26" s="72"/>
      <c r="C26" s="7" t="s">
        <v>58</v>
      </c>
      <c r="E26" s="30"/>
      <c r="F26" s="30"/>
      <c r="G26" s="25">
        <v>0</v>
      </c>
      <c r="H26" s="30"/>
      <c r="I26" s="30"/>
      <c r="J26" s="25">
        <v>0</v>
      </c>
      <c r="K26" s="30"/>
      <c r="L26" s="30"/>
      <c r="M26" s="25">
        <v>0</v>
      </c>
      <c r="N26" s="30"/>
      <c r="O26" s="30"/>
      <c r="P26" s="25">
        <v>0</v>
      </c>
      <c r="Q26" s="30"/>
      <c r="R26" s="30"/>
      <c r="S26" s="25">
        <v>0</v>
      </c>
      <c r="T26" s="30"/>
      <c r="U26" s="30"/>
      <c r="V26" s="25">
        <v>0</v>
      </c>
      <c r="W26" s="30"/>
      <c r="X26" s="30"/>
      <c r="Y26" s="25">
        <v>0</v>
      </c>
      <c r="Z26" s="30"/>
      <c r="AA26" s="30"/>
      <c r="AB26" s="25">
        <v>0</v>
      </c>
      <c r="AC26" s="10"/>
      <c r="AD26" s="10"/>
      <c r="AE26" s="6"/>
      <c r="AH26" s="2" t="s">
        <v>32</v>
      </c>
    </row>
    <row r="27" spans="2:34" x14ac:dyDescent="0.25">
      <c r="B27" s="72"/>
      <c r="C27" s="7" t="s">
        <v>27</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10"/>
      <c r="AD27" s="10"/>
      <c r="AE27" s="6"/>
    </row>
    <row r="28" spans="2:34" s="3" customFormat="1" ht="8.1" customHeight="1" x14ac:dyDescent="0.25">
      <c r="B28" s="77"/>
      <c r="C28" s="32"/>
      <c r="E28" s="33"/>
      <c r="F28" s="33"/>
      <c r="G28" s="33"/>
      <c r="H28" s="33"/>
      <c r="I28" s="33"/>
      <c r="J28" s="33"/>
      <c r="K28" s="33"/>
      <c r="L28" s="33"/>
      <c r="M28" s="33"/>
      <c r="N28" s="33"/>
      <c r="O28" s="33"/>
      <c r="P28" s="33"/>
      <c r="Q28" s="33"/>
      <c r="R28" s="33"/>
      <c r="S28" s="33"/>
      <c r="T28" s="33"/>
      <c r="U28" s="33"/>
      <c r="V28" s="33"/>
      <c r="W28" s="33"/>
      <c r="X28" s="33"/>
      <c r="Y28" s="33"/>
      <c r="Z28" s="33"/>
      <c r="AA28" s="33"/>
      <c r="AB28" s="33"/>
      <c r="AC28" s="10"/>
      <c r="AD28" s="10"/>
      <c r="AE28" s="9"/>
    </row>
    <row r="29" spans="2:34" x14ac:dyDescent="0.25">
      <c r="B29" s="73" t="s">
        <v>24</v>
      </c>
      <c r="C29" s="7" t="s">
        <v>5</v>
      </c>
      <c r="E29" s="26">
        <v>0</v>
      </c>
      <c r="F29" s="26">
        <v>0</v>
      </c>
      <c r="G29" s="26">
        <v>0</v>
      </c>
      <c r="H29" s="26">
        <v>0</v>
      </c>
      <c r="I29" s="26">
        <v>0</v>
      </c>
      <c r="J29" s="26">
        <v>0</v>
      </c>
      <c r="K29" s="26">
        <v>0</v>
      </c>
      <c r="L29" s="26">
        <v>0</v>
      </c>
      <c r="M29" s="26">
        <v>0</v>
      </c>
      <c r="N29" s="26">
        <v>0</v>
      </c>
      <c r="O29" s="26">
        <v>0</v>
      </c>
      <c r="P29" s="26">
        <v>0</v>
      </c>
      <c r="Q29" s="26">
        <v>-2000</v>
      </c>
      <c r="R29" s="26">
        <f>Q29</f>
        <v>-2000</v>
      </c>
      <c r="S29" s="26">
        <f t="shared" ref="S29:AB29" si="35">R29</f>
        <v>-2000</v>
      </c>
      <c r="T29" s="26">
        <f t="shared" si="35"/>
        <v>-2000</v>
      </c>
      <c r="U29" s="26">
        <f t="shared" si="35"/>
        <v>-2000</v>
      </c>
      <c r="V29" s="26">
        <f t="shared" si="35"/>
        <v>-2000</v>
      </c>
      <c r="W29" s="26">
        <f t="shared" si="35"/>
        <v>-2000</v>
      </c>
      <c r="X29" s="26">
        <f t="shared" si="35"/>
        <v>-2000</v>
      </c>
      <c r="Y29" s="26">
        <f t="shared" si="35"/>
        <v>-2000</v>
      </c>
      <c r="Z29" s="26">
        <f t="shared" si="35"/>
        <v>-2000</v>
      </c>
      <c r="AA29" s="26">
        <f t="shared" si="35"/>
        <v>-2000</v>
      </c>
      <c r="AB29" s="26">
        <f t="shared" si="35"/>
        <v>-2000</v>
      </c>
      <c r="AC29" s="10"/>
      <c r="AD29" s="10"/>
      <c r="AE29" s="6"/>
      <c r="AH29" s="2" t="s">
        <v>33</v>
      </c>
    </row>
    <row r="30" spans="2:34" x14ac:dyDescent="0.25">
      <c r="B30" s="6"/>
      <c r="C30" s="31" t="s">
        <v>6</v>
      </c>
      <c r="E30" s="26">
        <v>0</v>
      </c>
      <c r="F30" s="26">
        <v>0</v>
      </c>
      <c r="G30" s="26">
        <v>0</v>
      </c>
      <c r="H30" s="26">
        <v>0</v>
      </c>
      <c r="I30" s="26">
        <v>0</v>
      </c>
      <c r="J30" s="26">
        <v>0</v>
      </c>
      <c r="K30" s="26">
        <v>0</v>
      </c>
      <c r="L30" s="26">
        <v>0</v>
      </c>
      <c r="M30" s="26">
        <v>0</v>
      </c>
      <c r="N30" s="26">
        <v>0</v>
      </c>
      <c r="O30" s="26">
        <v>0</v>
      </c>
      <c r="P30" s="26">
        <v>0</v>
      </c>
      <c r="Q30" s="26">
        <v>0</v>
      </c>
      <c r="R30" s="26">
        <v>0</v>
      </c>
      <c r="S30" s="26">
        <v>0</v>
      </c>
      <c r="T30" s="26">
        <v>0</v>
      </c>
      <c r="U30" s="26">
        <v>0</v>
      </c>
      <c r="V30" s="26">
        <v>0</v>
      </c>
      <c r="W30" s="26">
        <v>0</v>
      </c>
      <c r="X30" s="26">
        <v>0</v>
      </c>
      <c r="Y30" s="26">
        <v>0</v>
      </c>
      <c r="Z30" s="26">
        <v>0</v>
      </c>
      <c r="AA30" s="26">
        <v>0</v>
      </c>
      <c r="AB30" s="26">
        <v>0</v>
      </c>
      <c r="AC30" s="10"/>
      <c r="AD30" s="10"/>
      <c r="AE30" s="6"/>
    </row>
    <row r="31" spans="2:34" x14ac:dyDescent="0.25">
      <c r="B31" s="6"/>
      <c r="C31" s="7" t="s">
        <v>28</v>
      </c>
      <c r="E31" s="26">
        <v>0</v>
      </c>
      <c r="F31" s="26">
        <v>0</v>
      </c>
      <c r="G31" s="26">
        <v>0</v>
      </c>
      <c r="H31" s="26">
        <v>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c r="Z31" s="26">
        <v>0</v>
      </c>
      <c r="AA31" s="26">
        <v>0</v>
      </c>
      <c r="AB31" s="26">
        <v>0</v>
      </c>
      <c r="AC31" s="10"/>
      <c r="AD31" s="10"/>
      <c r="AE31" s="6"/>
      <c r="AH31" s="2" t="s">
        <v>29</v>
      </c>
    </row>
    <row r="32" spans="2:34" x14ac:dyDescent="0.25">
      <c r="B32" s="6"/>
      <c r="C32" s="7" t="s">
        <v>10</v>
      </c>
      <c r="E32" s="26">
        <v>0</v>
      </c>
      <c r="F32" s="26">
        <v>0</v>
      </c>
      <c r="G32" s="26">
        <v>0</v>
      </c>
      <c r="H32" s="26">
        <v>0</v>
      </c>
      <c r="I32" s="26">
        <v>0</v>
      </c>
      <c r="J32" s="26">
        <v>0</v>
      </c>
      <c r="K32" s="26">
        <v>0</v>
      </c>
      <c r="L32" s="26">
        <v>0</v>
      </c>
      <c r="M32" s="26">
        <v>0</v>
      </c>
      <c r="N32" s="26">
        <v>0</v>
      </c>
      <c r="O32" s="26">
        <v>0</v>
      </c>
      <c r="P32" s="26">
        <v>0</v>
      </c>
      <c r="Q32" s="26">
        <v>-10000</v>
      </c>
      <c r="R32" s="26">
        <f>Q32</f>
        <v>-10000</v>
      </c>
      <c r="S32" s="26">
        <f t="shared" ref="S32:AB32" si="36">R32</f>
        <v>-10000</v>
      </c>
      <c r="T32" s="26">
        <f t="shared" si="36"/>
        <v>-10000</v>
      </c>
      <c r="U32" s="26">
        <f t="shared" si="36"/>
        <v>-10000</v>
      </c>
      <c r="V32" s="26">
        <f t="shared" si="36"/>
        <v>-10000</v>
      </c>
      <c r="W32" s="26">
        <f t="shared" si="36"/>
        <v>-10000</v>
      </c>
      <c r="X32" s="26">
        <f t="shared" si="36"/>
        <v>-10000</v>
      </c>
      <c r="Y32" s="26">
        <f t="shared" si="36"/>
        <v>-10000</v>
      </c>
      <c r="Z32" s="26">
        <f t="shared" si="36"/>
        <v>-10000</v>
      </c>
      <c r="AA32" s="26">
        <f t="shared" si="36"/>
        <v>-10000</v>
      </c>
      <c r="AB32" s="26">
        <f t="shared" si="36"/>
        <v>-10000</v>
      </c>
      <c r="AC32" s="10"/>
      <c r="AD32" s="10"/>
      <c r="AE32" s="6"/>
      <c r="AH32" s="2" t="s">
        <v>30</v>
      </c>
    </row>
    <row r="33" spans="2:32" ht="8.1" customHeight="1" x14ac:dyDescent="0.25">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row>
    <row r="34" spans="2:32" x14ac:dyDescent="0.25">
      <c r="B34" s="6"/>
      <c r="C34" s="58" t="s">
        <v>12</v>
      </c>
      <c r="D34" s="5"/>
      <c r="E34" s="58">
        <v>43466</v>
      </c>
      <c r="F34" s="58">
        <v>43497</v>
      </c>
      <c r="G34" s="58">
        <v>43525</v>
      </c>
      <c r="H34" s="58">
        <v>43556</v>
      </c>
      <c r="I34" s="58">
        <v>43586</v>
      </c>
      <c r="J34" s="58">
        <v>43617</v>
      </c>
      <c r="K34" s="58">
        <v>43647</v>
      </c>
      <c r="L34" s="58">
        <v>43678</v>
      </c>
      <c r="M34" s="58">
        <v>43709</v>
      </c>
      <c r="N34" s="58">
        <v>43739</v>
      </c>
      <c r="O34" s="58">
        <v>43770</v>
      </c>
      <c r="P34" s="58">
        <v>43800</v>
      </c>
      <c r="Q34" s="58">
        <v>43831</v>
      </c>
      <c r="R34" s="58">
        <v>43862</v>
      </c>
      <c r="S34" s="58">
        <v>43891</v>
      </c>
      <c r="T34" s="58">
        <v>43922</v>
      </c>
      <c r="U34" s="58">
        <v>43952</v>
      </c>
      <c r="V34" s="58">
        <v>43983</v>
      </c>
      <c r="W34" s="58">
        <v>44013</v>
      </c>
      <c r="X34" s="58">
        <v>44044</v>
      </c>
      <c r="Y34" s="58">
        <v>44075</v>
      </c>
      <c r="Z34" s="58">
        <v>44105</v>
      </c>
      <c r="AA34" s="58">
        <v>44136</v>
      </c>
      <c r="AB34" s="58">
        <v>44166</v>
      </c>
      <c r="AC34" s="5"/>
      <c r="AD34" s="88" t="s">
        <v>13</v>
      </c>
      <c r="AE34" s="6"/>
      <c r="AF34" s="88" t="s">
        <v>80</v>
      </c>
    </row>
    <row r="35" spans="2:32" ht="6.95" customHeight="1" x14ac:dyDescent="0.25">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2:32" s="1" customFormat="1" x14ac:dyDescent="0.25">
      <c r="B36" s="11" t="s">
        <v>0</v>
      </c>
      <c r="C36" s="12">
        <f>SUM(C37:C39)</f>
        <v>810000</v>
      </c>
      <c r="D36" s="13"/>
      <c r="E36" s="12"/>
      <c r="F36" s="12"/>
      <c r="G36" s="12"/>
      <c r="H36" s="12"/>
      <c r="I36" s="12"/>
      <c r="J36" s="12"/>
      <c r="K36" s="12"/>
      <c r="L36" s="12"/>
      <c r="M36" s="12"/>
      <c r="N36" s="12"/>
      <c r="O36" s="12"/>
      <c r="P36" s="12"/>
      <c r="Q36" s="12">
        <f ca="1">SUM(Q37:Q39)</f>
        <v>60370.3125</v>
      </c>
      <c r="R36" s="12">
        <f t="shared" ref="R36:AB36" ca="1" si="37">SUM(R37:R39)</f>
        <v>81759.375</v>
      </c>
      <c r="S36" s="12">
        <f t="shared" ca="1" si="37"/>
        <v>60370.3125</v>
      </c>
      <c r="T36" s="12">
        <f t="shared" ca="1" si="37"/>
        <v>49477.5</v>
      </c>
      <c r="U36" s="12">
        <f t="shared" ca="1" si="37"/>
        <v>59324.062499999993</v>
      </c>
      <c r="V36" s="12">
        <f t="shared" ca="1" si="37"/>
        <v>51468.75</v>
      </c>
      <c r="W36" s="12">
        <f t="shared" ca="1" si="37"/>
        <v>44412.890625</v>
      </c>
      <c r="X36" s="12">
        <f t="shared" ca="1" si="37"/>
        <v>71609.0625</v>
      </c>
      <c r="Y36" s="12">
        <f t="shared" ca="1" si="37"/>
        <v>55567.265625</v>
      </c>
      <c r="Z36" s="12">
        <f t="shared" ca="1" si="37"/>
        <v>51865.3125</v>
      </c>
      <c r="AA36" s="12">
        <f t="shared" ca="1" si="37"/>
        <v>73891.93359375</v>
      </c>
      <c r="AB36" s="12">
        <f t="shared" ca="1" si="37"/>
        <v>54641.77734375</v>
      </c>
      <c r="AC36" s="4"/>
      <c r="AD36" s="12">
        <f ca="1">SUM(AD37:AD39)</f>
        <v>714758.5546875</v>
      </c>
      <c r="AE36" s="4"/>
    </row>
    <row r="37" spans="2:32" x14ac:dyDescent="0.25">
      <c r="B37" s="14" t="s">
        <v>11</v>
      </c>
      <c r="C37" s="15">
        <v>405000</v>
      </c>
      <c r="D37" s="51">
        <f>C37/(C37+C38)</f>
        <v>0.5</v>
      </c>
      <c r="E37" s="17"/>
      <c r="F37" s="17"/>
      <c r="G37" s="17"/>
      <c r="H37" s="17"/>
      <c r="I37" s="17"/>
      <c r="J37" s="17"/>
      <c r="K37" s="17"/>
      <c r="L37" s="17"/>
      <c r="M37" s="17"/>
      <c r="N37" s="17"/>
      <c r="O37" s="17"/>
      <c r="P37" s="17"/>
      <c r="Q37" s="17">
        <f>($C37/12)*Q18</f>
        <v>26620.312500000004</v>
      </c>
      <c r="R37" s="17">
        <f t="shared" ref="R37:AB37" si="38">($C37/12)*R18</f>
        <v>48009.374999999993</v>
      </c>
      <c r="S37" s="17">
        <f t="shared" si="38"/>
        <v>26620.312500000004</v>
      </c>
      <c r="T37" s="17">
        <f t="shared" si="38"/>
        <v>22477.5</v>
      </c>
      <c r="U37" s="17">
        <f t="shared" si="38"/>
        <v>42449.062499999993</v>
      </c>
      <c r="V37" s="17">
        <f t="shared" si="38"/>
        <v>22781.25</v>
      </c>
      <c r="W37" s="17">
        <f t="shared" si="38"/>
        <v>14037.890625000004</v>
      </c>
      <c r="X37" s="17">
        <f t="shared" si="38"/>
        <v>41234.062500000007</v>
      </c>
      <c r="Y37" s="17">
        <f t="shared" si="38"/>
        <v>25192.265625000004</v>
      </c>
      <c r="Z37" s="17">
        <f t="shared" si="38"/>
        <v>21490.312499999996</v>
      </c>
      <c r="AA37" s="17">
        <f t="shared" si="38"/>
        <v>43516.93359375</v>
      </c>
      <c r="AB37" s="17">
        <f t="shared" si="38"/>
        <v>24266.77734375</v>
      </c>
      <c r="AC37" s="6"/>
      <c r="AD37" s="17">
        <f>SUM(Q37:AB37)</f>
        <v>358696.0546875</v>
      </c>
      <c r="AE37" s="16">
        <f ca="1">AD37/(AD37+AD38)</f>
        <v>0.50184226874252058</v>
      </c>
    </row>
    <row r="38" spans="2:32" x14ac:dyDescent="0.25">
      <c r="B38" s="14" t="s">
        <v>59</v>
      </c>
      <c r="C38" s="15">
        <v>405000</v>
      </c>
      <c r="D38" s="51">
        <f>C38/(C38+C37)</f>
        <v>0.5</v>
      </c>
      <c r="E38" s="17"/>
      <c r="F38" s="17"/>
      <c r="G38" s="17"/>
      <c r="H38" s="17"/>
      <c r="I38" s="17"/>
      <c r="J38" s="17"/>
      <c r="K38" s="17"/>
      <c r="L38" s="17"/>
      <c r="M38" s="17"/>
      <c r="N38" s="17"/>
      <c r="O38" s="17"/>
      <c r="P38" s="17"/>
      <c r="Q38" s="17">
        <f ca="1">($C38/12)*Q19</f>
        <v>33750</v>
      </c>
      <c r="R38" s="17">
        <f t="shared" ref="R38:AB38" ca="1" si="39">($C38/12)*R19</f>
        <v>33750</v>
      </c>
      <c r="S38" s="17">
        <f t="shared" ca="1" si="39"/>
        <v>33750</v>
      </c>
      <c r="T38" s="17">
        <f t="shared" ca="1" si="39"/>
        <v>27000</v>
      </c>
      <c r="U38" s="17">
        <f t="shared" ca="1" si="39"/>
        <v>16875</v>
      </c>
      <c r="V38" s="17">
        <f t="shared" ca="1" si="39"/>
        <v>28687.5</v>
      </c>
      <c r="W38" s="17">
        <f t="shared" ca="1" si="39"/>
        <v>30375</v>
      </c>
      <c r="X38" s="17">
        <f t="shared" ca="1" si="39"/>
        <v>30375</v>
      </c>
      <c r="Y38" s="17">
        <f t="shared" ca="1" si="39"/>
        <v>30375</v>
      </c>
      <c r="Z38" s="17">
        <f t="shared" ca="1" si="39"/>
        <v>30375</v>
      </c>
      <c r="AA38" s="17">
        <f t="shared" ca="1" si="39"/>
        <v>30375</v>
      </c>
      <c r="AB38" s="17">
        <f t="shared" ca="1" si="39"/>
        <v>30375</v>
      </c>
      <c r="AC38" s="6"/>
      <c r="AD38" s="17">
        <f ca="1">SUM(Q38:AB38)</f>
        <v>356062.5</v>
      </c>
      <c r="AE38" s="16">
        <f ca="1">AD38/(AD38+AD37)</f>
        <v>0.49815773125747936</v>
      </c>
    </row>
    <row r="39" spans="2:32" x14ac:dyDescent="0.25">
      <c r="B39" s="14" t="s">
        <v>61</v>
      </c>
      <c r="C39" s="15">
        <v>0</v>
      </c>
      <c r="D39" s="52"/>
      <c r="E39" s="17"/>
      <c r="F39" s="17"/>
      <c r="G39" s="17"/>
      <c r="H39" s="17"/>
      <c r="I39" s="17"/>
      <c r="J39" s="17"/>
      <c r="K39" s="17"/>
      <c r="L39" s="17"/>
      <c r="M39" s="17"/>
      <c r="N39" s="17"/>
      <c r="O39" s="17"/>
      <c r="P39" s="17"/>
      <c r="Q39" s="17">
        <f>$C$39/12</f>
        <v>0</v>
      </c>
      <c r="R39" s="17">
        <f>$C$39/12</f>
        <v>0</v>
      </c>
      <c r="S39" s="17">
        <f t="shared" ref="S39:AB39" si="40">$C$39/12</f>
        <v>0</v>
      </c>
      <c r="T39" s="17">
        <f t="shared" si="40"/>
        <v>0</v>
      </c>
      <c r="U39" s="17">
        <f t="shared" si="40"/>
        <v>0</v>
      </c>
      <c r="V39" s="17">
        <f t="shared" si="40"/>
        <v>0</v>
      </c>
      <c r="W39" s="17">
        <f t="shared" si="40"/>
        <v>0</v>
      </c>
      <c r="X39" s="17">
        <f t="shared" si="40"/>
        <v>0</v>
      </c>
      <c r="Y39" s="17">
        <f t="shared" si="40"/>
        <v>0</v>
      </c>
      <c r="Z39" s="17">
        <f t="shared" si="40"/>
        <v>0</v>
      </c>
      <c r="AA39" s="17">
        <f t="shared" si="40"/>
        <v>0</v>
      </c>
      <c r="AB39" s="17">
        <f t="shared" si="40"/>
        <v>0</v>
      </c>
      <c r="AC39" s="6"/>
      <c r="AD39" s="17">
        <f>SUM(Q39:AB39)</f>
        <v>0</v>
      </c>
      <c r="AE39" s="50"/>
    </row>
    <row r="40" spans="2:32" s="1" customFormat="1" x14ac:dyDescent="0.25">
      <c r="B40" s="11" t="s">
        <v>60</v>
      </c>
      <c r="C40" s="12">
        <f>SUM(C41:C47)</f>
        <v>-475000</v>
      </c>
      <c r="D40" s="53">
        <f>C40/C36*-1</f>
        <v>0.5864197530864198</v>
      </c>
      <c r="E40" s="12"/>
      <c r="F40" s="12"/>
      <c r="G40" s="12"/>
      <c r="H40" s="12"/>
      <c r="I40" s="12"/>
      <c r="J40" s="12"/>
      <c r="K40" s="12"/>
      <c r="L40" s="12"/>
      <c r="M40" s="12"/>
      <c r="N40" s="12"/>
      <c r="O40" s="12"/>
      <c r="P40" s="12"/>
      <c r="Q40" s="12">
        <f ca="1">SUM(Q41:Q47)</f>
        <v>-38571.09375</v>
      </c>
      <c r="R40" s="12">
        <f t="shared" ref="R40:AB40" ca="1" si="41">SUM(R41:R47)</f>
        <v>-41607.8125</v>
      </c>
      <c r="S40" s="12">
        <f t="shared" ca="1" si="41"/>
        <v>-38571.09375</v>
      </c>
      <c r="T40" s="12">
        <f t="shared" ca="1" si="41"/>
        <v>-37024.583333333328</v>
      </c>
      <c r="U40" s="12">
        <f t="shared" ca="1" si="41"/>
        <v>-38422.552083333336</v>
      </c>
      <c r="V40" s="12">
        <f t="shared" ca="1" si="41"/>
        <v>-37307.291666666664</v>
      </c>
      <c r="W40" s="12">
        <f t="shared" ca="1" si="41"/>
        <v>-36305.533854166664</v>
      </c>
      <c r="X40" s="12">
        <f t="shared" ca="1" si="41"/>
        <v>-40166.71875</v>
      </c>
      <c r="Y40" s="12">
        <f t="shared" ca="1" si="41"/>
        <v>-37889.1796875</v>
      </c>
      <c r="Z40" s="12">
        <f t="shared" ca="1" si="41"/>
        <v>-37363.59375</v>
      </c>
      <c r="AA40" s="12">
        <f t="shared" ca="1" si="41"/>
        <v>-40490.830078125</v>
      </c>
      <c r="AB40" s="12">
        <f t="shared" ca="1" si="41"/>
        <v>-37757.783203125</v>
      </c>
      <c r="AC40" s="4"/>
      <c r="AD40" s="12">
        <f ca="1">SUM(AD41:AD47)</f>
        <v>-461478.06640625006</v>
      </c>
      <c r="AE40" s="18">
        <f ca="1">AD40/AD36*-1</f>
        <v>0.64564189316770493</v>
      </c>
    </row>
    <row r="41" spans="2:32" x14ac:dyDescent="0.25">
      <c r="B41" s="14" t="s">
        <v>50</v>
      </c>
      <c r="C41" s="15">
        <v>-265000</v>
      </c>
      <c r="D41" s="54">
        <f t="shared" ref="D41:D47" si="42">C41/$C$36*-1</f>
        <v>0.3271604938271605</v>
      </c>
      <c r="E41" s="17"/>
      <c r="F41" s="17"/>
      <c r="G41" s="17"/>
      <c r="H41" s="17"/>
      <c r="I41" s="17"/>
      <c r="J41" s="17"/>
      <c r="K41" s="17"/>
      <c r="L41" s="17"/>
      <c r="M41" s="17"/>
      <c r="N41" s="17"/>
      <c r="O41" s="17"/>
      <c r="P41" s="17"/>
      <c r="Q41" s="17">
        <f t="shared" ref="Q41:AB41" si="43">($C$41/12)+($C$41/12*Q21)</f>
        <v>-22083.333333333332</v>
      </c>
      <c r="R41" s="17">
        <f t="shared" si="43"/>
        <v>-22083.333333333332</v>
      </c>
      <c r="S41" s="17">
        <f t="shared" si="43"/>
        <v>-22083.333333333332</v>
      </c>
      <c r="T41" s="17">
        <f t="shared" si="43"/>
        <v>-22083.333333333332</v>
      </c>
      <c r="U41" s="17">
        <f t="shared" si="43"/>
        <v>-22083.333333333332</v>
      </c>
      <c r="V41" s="17">
        <f t="shared" si="43"/>
        <v>-22083.333333333332</v>
      </c>
      <c r="W41" s="17">
        <f t="shared" si="43"/>
        <v>-22083.333333333332</v>
      </c>
      <c r="X41" s="17">
        <f t="shared" si="43"/>
        <v>-22083.333333333332</v>
      </c>
      <c r="Y41" s="17">
        <f t="shared" si="43"/>
        <v>-22083.333333333332</v>
      </c>
      <c r="Z41" s="17">
        <f t="shared" si="43"/>
        <v>-22083.333333333332</v>
      </c>
      <c r="AA41" s="17">
        <f t="shared" si="43"/>
        <v>-22083.333333333332</v>
      </c>
      <c r="AB41" s="17">
        <f t="shared" si="43"/>
        <v>-22083.333333333332</v>
      </c>
      <c r="AC41" s="6"/>
      <c r="AD41" s="17">
        <f>SUM(Q41:AB41)</f>
        <v>-265000.00000000006</v>
      </c>
      <c r="AE41" s="19">
        <f t="shared" ref="AE41:AE47" ca="1" si="44">AD41/$AD$36*-1</f>
        <v>0.37075456916477323</v>
      </c>
    </row>
    <row r="42" spans="2:32" x14ac:dyDescent="0.25">
      <c r="B42" s="14" t="s">
        <v>51</v>
      </c>
      <c r="C42" s="15">
        <v>-75000</v>
      </c>
      <c r="D42" s="54">
        <f t="shared" si="42"/>
        <v>9.2592592592592587E-2</v>
      </c>
      <c r="E42" s="17"/>
      <c r="F42" s="17"/>
      <c r="G42" s="17"/>
      <c r="H42" s="17"/>
      <c r="I42" s="17"/>
      <c r="J42" s="17"/>
      <c r="K42" s="17"/>
      <c r="L42" s="17"/>
      <c r="M42" s="17"/>
      <c r="N42" s="17"/>
      <c r="O42" s="17"/>
      <c r="P42" s="17"/>
      <c r="Q42" s="17">
        <f ca="1">$D$42*Q36*-1</f>
        <v>-5589.84375</v>
      </c>
      <c r="R42" s="17">
        <f t="shared" ref="R42:AB42" ca="1" si="45">$D$42*R36*-1</f>
        <v>-7570.3125</v>
      </c>
      <c r="S42" s="17">
        <f t="shared" ca="1" si="45"/>
        <v>-5589.84375</v>
      </c>
      <c r="T42" s="17">
        <f t="shared" ca="1" si="45"/>
        <v>-4581.25</v>
      </c>
      <c r="U42" s="17">
        <f t="shared" ca="1" si="45"/>
        <v>-5492.9687499999991</v>
      </c>
      <c r="V42" s="17">
        <f t="shared" ca="1" si="45"/>
        <v>-4765.625</v>
      </c>
      <c r="W42" s="17">
        <f t="shared" ca="1" si="45"/>
        <v>-4112.3046875</v>
      </c>
      <c r="X42" s="17">
        <f t="shared" ca="1" si="45"/>
        <v>-6630.46875</v>
      </c>
      <c r="Y42" s="17">
        <f t="shared" ca="1" si="45"/>
        <v>-5145.1171875</v>
      </c>
      <c r="Z42" s="17">
        <f t="shared" ca="1" si="45"/>
        <v>-4802.34375</v>
      </c>
      <c r="AA42" s="17">
        <f t="shared" ca="1" si="45"/>
        <v>-6841.845703125</v>
      </c>
      <c r="AB42" s="17">
        <f t="shared" ca="1" si="45"/>
        <v>-5059.423828125</v>
      </c>
      <c r="AC42" s="6"/>
      <c r="AD42" s="17">
        <f t="shared" ref="AD42:AD47" ca="1" si="46">SUM(Q42:AB42)</f>
        <v>-66181.34765625</v>
      </c>
      <c r="AE42" s="19">
        <f t="shared" ca="1" si="44"/>
        <v>9.2592592592592587E-2</v>
      </c>
    </row>
    <row r="43" spans="2:32" x14ac:dyDescent="0.25">
      <c r="B43" s="14" t="s">
        <v>52</v>
      </c>
      <c r="C43" s="15">
        <v>-40000</v>
      </c>
      <c r="D43" s="54">
        <f t="shared" si="42"/>
        <v>4.9382716049382713E-2</v>
      </c>
      <c r="E43" s="17"/>
      <c r="F43" s="17"/>
      <c r="G43" s="17"/>
      <c r="H43" s="17"/>
      <c r="I43" s="17"/>
      <c r="J43" s="17"/>
      <c r="K43" s="17"/>
      <c r="L43" s="17"/>
      <c r="M43" s="17"/>
      <c r="N43" s="17"/>
      <c r="O43" s="17"/>
      <c r="P43" s="17"/>
      <c r="Q43" s="17">
        <f ca="1">$D$43*Q36*-1</f>
        <v>-2981.25</v>
      </c>
      <c r="R43" s="17">
        <f t="shared" ref="R43:AB43" ca="1" si="47">$D$43*R36*-1</f>
        <v>-4037.5</v>
      </c>
      <c r="S43" s="17">
        <f t="shared" ca="1" si="47"/>
        <v>-2981.25</v>
      </c>
      <c r="T43" s="17">
        <f t="shared" ca="1" si="47"/>
        <v>-2443.333333333333</v>
      </c>
      <c r="U43" s="17">
        <f t="shared" ca="1" si="47"/>
        <v>-2929.583333333333</v>
      </c>
      <c r="V43" s="17">
        <f t="shared" ca="1" si="47"/>
        <v>-2541.6666666666665</v>
      </c>
      <c r="W43" s="17">
        <f t="shared" ca="1" si="47"/>
        <v>-2193.2291666666665</v>
      </c>
      <c r="X43" s="17">
        <f t="shared" ca="1" si="47"/>
        <v>-3536.25</v>
      </c>
      <c r="Y43" s="17">
        <f t="shared" ca="1" si="47"/>
        <v>-2744.0625</v>
      </c>
      <c r="Z43" s="17">
        <f t="shared" ca="1" si="47"/>
        <v>-2561.25</v>
      </c>
      <c r="AA43" s="17">
        <f t="shared" ca="1" si="47"/>
        <v>-3648.984375</v>
      </c>
      <c r="AB43" s="17">
        <f t="shared" ca="1" si="47"/>
        <v>-2698.359375</v>
      </c>
      <c r="AC43" s="6"/>
      <c r="AD43" s="17">
        <f t="shared" ca="1" si="46"/>
        <v>-35296.71875</v>
      </c>
      <c r="AE43" s="19">
        <f t="shared" ca="1" si="44"/>
        <v>4.9382716049382713E-2</v>
      </c>
    </row>
    <row r="44" spans="2:32" x14ac:dyDescent="0.25">
      <c r="B44" s="20" t="s">
        <v>53</v>
      </c>
      <c r="C44" s="15">
        <v>-40000</v>
      </c>
      <c r="D44" s="54">
        <f t="shared" si="42"/>
        <v>4.9382716049382713E-2</v>
      </c>
      <c r="E44" s="17"/>
      <c r="F44" s="17"/>
      <c r="G44" s="17"/>
      <c r="H44" s="17"/>
      <c r="I44" s="17"/>
      <c r="J44" s="17"/>
      <c r="K44" s="17"/>
      <c r="L44" s="17"/>
      <c r="M44" s="17"/>
      <c r="N44" s="17"/>
      <c r="O44" s="17"/>
      <c r="P44" s="17"/>
      <c r="Q44" s="17">
        <f t="shared" ref="Q44:AB44" si="48">($C$44/12)+($C$44/12*Q22)</f>
        <v>-3333.3333333333335</v>
      </c>
      <c r="R44" s="17">
        <f t="shared" si="48"/>
        <v>-3333.3333333333335</v>
      </c>
      <c r="S44" s="17">
        <f t="shared" si="48"/>
        <v>-3333.3333333333335</v>
      </c>
      <c r="T44" s="17">
        <f t="shared" si="48"/>
        <v>-3333.3333333333335</v>
      </c>
      <c r="U44" s="17">
        <f t="shared" si="48"/>
        <v>-3333.3333333333335</v>
      </c>
      <c r="V44" s="17">
        <f t="shared" si="48"/>
        <v>-3333.3333333333335</v>
      </c>
      <c r="W44" s="17">
        <f t="shared" si="48"/>
        <v>-3333.3333333333335</v>
      </c>
      <c r="X44" s="17">
        <f t="shared" si="48"/>
        <v>-3333.3333333333335</v>
      </c>
      <c r="Y44" s="17">
        <f t="shared" si="48"/>
        <v>-3333.3333333333335</v>
      </c>
      <c r="Z44" s="17">
        <f t="shared" si="48"/>
        <v>-3333.3333333333335</v>
      </c>
      <c r="AA44" s="17">
        <f t="shared" si="48"/>
        <v>-3333.3333333333335</v>
      </c>
      <c r="AB44" s="17">
        <f t="shared" si="48"/>
        <v>-3333.3333333333335</v>
      </c>
      <c r="AC44" s="6"/>
      <c r="AD44" s="17">
        <f t="shared" si="46"/>
        <v>-40000</v>
      </c>
      <c r="AE44" s="19">
        <f t="shared" ca="1" si="44"/>
        <v>5.5962953836192174E-2</v>
      </c>
    </row>
    <row r="45" spans="2:32" ht="26.25" x14ac:dyDescent="0.25">
      <c r="B45" s="20" t="s">
        <v>1</v>
      </c>
      <c r="C45" s="15">
        <v>-10000</v>
      </c>
      <c r="D45" s="54">
        <f t="shared" si="42"/>
        <v>1.2345679012345678E-2</v>
      </c>
      <c r="E45" s="17"/>
      <c r="F45" s="17"/>
      <c r="G45" s="17"/>
      <c r="H45" s="17"/>
      <c r="I45" s="17"/>
      <c r="J45" s="17"/>
      <c r="K45" s="17"/>
      <c r="L45" s="17"/>
      <c r="M45" s="17"/>
      <c r="N45" s="17"/>
      <c r="O45" s="17"/>
      <c r="P45" s="17"/>
      <c r="Q45" s="17">
        <f>$C$45/12</f>
        <v>-833.33333333333337</v>
      </c>
      <c r="R45" s="17">
        <f t="shared" ref="R45:AB45" si="49">$C$45/12</f>
        <v>-833.33333333333337</v>
      </c>
      <c r="S45" s="17">
        <f t="shared" si="49"/>
        <v>-833.33333333333337</v>
      </c>
      <c r="T45" s="17">
        <f t="shared" si="49"/>
        <v>-833.33333333333337</v>
      </c>
      <c r="U45" s="17">
        <f t="shared" si="49"/>
        <v>-833.33333333333337</v>
      </c>
      <c r="V45" s="17">
        <f t="shared" si="49"/>
        <v>-833.33333333333337</v>
      </c>
      <c r="W45" s="17">
        <f t="shared" si="49"/>
        <v>-833.33333333333337</v>
      </c>
      <c r="X45" s="17">
        <f t="shared" si="49"/>
        <v>-833.33333333333337</v>
      </c>
      <c r="Y45" s="17">
        <f t="shared" si="49"/>
        <v>-833.33333333333337</v>
      </c>
      <c r="Z45" s="17">
        <f t="shared" si="49"/>
        <v>-833.33333333333337</v>
      </c>
      <c r="AA45" s="17">
        <f t="shared" si="49"/>
        <v>-833.33333333333337</v>
      </c>
      <c r="AB45" s="17">
        <f t="shared" si="49"/>
        <v>-833.33333333333337</v>
      </c>
      <c r="AC45" s="6"/>
      <c r="AD45" s="17">
        <f t="shared" si="46"/>
        <v>-10000</v>
      </c>
      <c r="AE45" s="19">
        <f t="shared" ca="1" si="44"/>
        <v>1.3990738459048043E-2</v>
      </c>
    </row>
    <row r="46" spans="2:32" ht="26.25" x14ac:dyDescent="0.25">
      <c r="B46" s="20" t="s">
        <v>2</v>
      </c>
      <c r="C46" s="15">
        <v>-30000</v>
      </c>
      <c r="D46" s="54">
        <f t="shared" si="42"/>
        <v>3.7037037037037035E-2</v>
      </c>
      <c r="E46" s="17"/>
      <c r="F46" s="17"/>
      <c r="G46" s="17"/>
      <c r="H46" s="17"/>
      <c r="I46" s="17"/>
      <c r="J46" s="17"/>
      <c r="K46" s="17"/>
      <c r="L46" s="17"/>
      <c r="M46" s="17"/>
      <c r="N46" s="17"/>
      <c r="O46" s="17"/>
      <c r="P46" s="17"/>
      <c r="Q46" s="17">
        <f t="shared" ref="Q46:AB46" si="50">($C$46/12)+($C$46/12*Q23)</f>
        <v>-2500</v>
      </c>
      <c r="R46" s="17">
        <f t="shared" si="50"/>
        <v>-2500</v>
      </c>
      <c r="S46" s="17">
        <f t="shared" si="50"/>
        <v>-2500</v>
      </c>
      <c r="T46" s="17">
        <f t="shared" si="50"/>
        <v>-2500</v>
      </c>
      <c r="U46" s="17">
        <f t="shared" si="50"/>
        <v>-2500</v>
      </c>
      <c r="V46" s="17">
        <f t="shared" si="50"/>
        <v>-2500</v>
      </c>
      <c r="W46" s="17">
        <f t="shared" si="50"/>
        <v>-2500</v>
      </c>
      <c r="X46" s="17">
        <f t="shared" si="50"/>
        <v>-2500</v>
      </c>
      <c r="Y46" s="17">
        <f t="shared" si="50"/>
        <v>-2500</v>
      </c>
      <c r="Z46" s="17">
        <f t="shared" si="50"/>
        <v>-2500</v>
      </c>
      <c r="AA46" s="17">
        <f t="shared" si="50"/>
        <v>-2500</v>
      </c>
      <c r="AB46" s="17">
        <f t="shared" si="50"/>
        <v>-2500</v>
      </c>
      <c r="AC46" s="6"/>
      <c r="AD46" s="17">
        <f t="shared" si="46"/>
        <v>-30000</v>
      </c>
      <c r="AE46" s="19">
        <f t="shared" ca="1" si="44"/>
        <v>4.1972215377144129E-2</v>
      </c>
    </row>
    <row r="47" spans="2:32" x14ac:dyDescent="0.25">
      <c r="B47" s="14" t="s">
        <v>15</v>
      </c>
      <c r="C47" s="15">
        <v>-15000</v>
      </c>
      <c r="D47" s="54">
        <f t="shared" si="42"/>
        <v>1.8518518518518517E-2</v>
      </c>
      <c r="E47" s="17"/>
      <c r="F47" s="17"/>
      <c r="G47" s="17"/>
      <c r="H47" s="17"/>
      <c r="I47" s="17"/>
      <c r="J47" s="17"/>
      <c r="K47" s="17"/>
      <c r="L47" s="17"/>
      <c r="M47" s="17"/>
      <c r="N47" s="17"/>
      <c r="O47" s="17"/>
      <c r="P47" s="17"/>
      <c r="Q47" s="17">
        <f>$C$47/12</f>
        <v>-1250</v>
      </c>
      <c r="R47" s="17">
        <f t="shared" ref="R47:AB47" si="51">$C$47/12</f>
        <v>-1250</v>
      </c>
      <c r="S47" s="17">
        <f t="shared" si="51"/>
        <v>-1250</v>
      </c>
      <c r="T47" s="17">
        <f t="shared" si="51"/>
        <v>-1250</v>
      </c>
      <c r="U47" s="17">
        <f t="shared" si="51"/>
        <v>-1250</v>
      </c>
      <c r="V47" s="17">
        <f t="shared" si="51"/>
        <v>-1250</v>
      </c>
      <c r="W47" s="17">
        <f t="shared" si="51"/>
        <v>-1250</v>
      </c>
      <c r="X47" s="17">
        <f t="shared" si="51"/>
        <v>-1250</v>
      </c>
      <c r="Y47" s="17">
        <f t="shared" si="51"/>
        <v>-1250</v>
      </c>
      <c r="Z47" s="17">
        <f t="shared" si="51"/>
        <v>-1250</v>
      </c>
      <c r="AA47" s="17">
        <f t="shared" si="51"/>
        <v>-1250</v>
      </c>
      <c r="AB47" s="17">
        <f t="shared" si="51"/>
        <v>-1250</v>
      </c>
      <c r="AC47" s="6"/>
      <c r="AD47" s="17">
        <f t="shared" si="46"/>
        <v>-15000</v>
      </c>
      <c r="AE47" s="19">
        <f t="shared" ca="1" si="44"/>
        <v>2.0986107688572064E-2</v>
      </c>
    </row>
    <row r="48" spans="2:32" s="1" customFormat="1" x14ac:dyDescent="0.25">
      <c r="B48" s="11" t="s">
        <v>3</v>
      </c>
      <c r="C48" s="12">
        <f>C36+C40</f>
        <v>335000</v>
      </c>
      <c r="D48" s="55">
        <f>C48/$C$36</f>
        <v>0.41358024691358025</v>
      </c>
      <c r="E48" s="12"/>
      <c r="F48" s="12"/>
      <c r="G48" s="12"/>
      <c r="H48" s="12"/>
      <c r="I48" s="12"/>
      <c r="J48" s="12"/>
      <c r="K48" s="12"/>
      <c r="L48" s="12"/>
      <c r="M48" s="12"/>
      <c r="N48" s="12"/>
      <c r="O48" s="12"/>
      <c r="P48" s="12"/>
      <c r="Q48" s="12">
        <f ca="1">Q36+Q40</f>
        <v>21799.21875</v>
      </c>
      <c r="R48" s="12">
        <f t="shared" ref="R48:AD48" ca="1" si="52">R36+R40</f>
        <v>40151.5625</v>
      </c>
      <c r="S48" s="12">
        <f t="shared" ca="1" si="52"/>
        <v>21799.21875</v>
      </c>
      <c r="T48" s="12">
        <f t="shared" ca="1" si="52"/>
        <v>12452.916666666672</v>
      </c>
      <c r="U48" s="12">
        <f t="shared" ca="1" si="52"/>
        <v>20901.510416666657</v>
      </c>
      <c r="V48" s="12">
        <f t="shared" ca="1" si="52"/>
        <v>14161.458333333336</v>
      </c>
      <c r="W48" s="12">
        <f t="shared" ca="1" si="52"/>
        <v>8107.3567708333358</v>
      </c>
      <c r="X48" s="12">
        <f t="shared" ca="1" si="52"/>
        <v>31442.34375</v>
      </c>
      <c r="Y48" s="12">
        <f t="shared" ca="1" si="52"/>
        <v>17678.0859375</v>
      </c>
      <c r="Z48" s="12">
        <f t="shared" ca="1" si="52"/>
        <v>14501.71875</v>
      </c>
      <c r="AA48" s="12">
        <f t="shared" ca="1" si="52"/>
        <v>33401.103515625</v>
      </c>
      <c r="AB48" s="12">
        <f t="shared" ca="1" si="52"/>
        <v>16883.994140625</v>
      </c>
      <c r="AC48" s="4"/>
      <c r="AD48" s="12">
        <f t="shared" ca="1" si="52"/>
        <v>253280.48828124994</v>
      </c>
      <c r="AE48" s="24">
        <f ca="1">AD48/$C$36</f>
        <v>0.31269196084104933</v>
      </c>
    </row>
    <row r="49" spans="2:32" x14ac:dyDescent="0.25">
      <c r="B49" s="8" t="s">
        <v>15</v>
      </c>
      <c r="C49" s="17">
        <f>C47*-1</f>
        <v>15000</v>
      </c>
      <c r="D49" s="21"/>
      <c r="E49" s="17"/>
      <c r="F49" s="17"/>
      <c r="G49" s="17"/>
      <c r="H49" s="17"/>
      <c r="I49" s="17"/>
      <c r="J49" s="17"/>
      <c r="K49" s="17"/>
      <c r="L49" s="17"/>
      <c r="M49" s="17"/>
      <c r="N49" s="17"/>
      <c r="O49" s="17"/>
      <c r="P49" s="17"/>
      <c r="Q49" s="17">
        <f>$C$49/12</f>
        <v>1250</v>
      </c>
      <c r="R49" s="17">
        <f t="shared" ref="R49:AB49" si="53">$C$49/12</f>
        <v>1250</v>
      </c>
      <c r="S49" s="17">
        <f t="shared" si="53"/>
        <v>1250</v>
      </c>
      <c r="T49" s="17">
        <f t="shared" si="53"/>
        <v>1250</v>
      </c>
      <c r="U49" s="17">
        <f t="shared" si="53"/>
        <v>1250</v>
      </c>
      <c r="V49" s="17">
        <f t="shared" si="53"/>
        <v>1250</v>
      </c>
      <c r="W49" s="17">
        <f t="shared" si="53"/>
        <v>1250</v>
      </c>
      <c r="X49" s="17">
        <f t="shared" si="53"/>
        <v>1250</v>
      </c>
      <c r="Y49" s="17">
        <f t="shared" si="53"/>
        <v>1250</v>
      </c>
      <c r="Z49" s="17">
        <f t="shared" si="53"/>
        <v>1250</v>
      </c>
      <c r="AA49" s="17">
        <f t="shared" si="53"/>
        <v>1250</v>
      </c>
      <c r="AB49" s="17">
        <f t="shared" si="53"/>
        <v>1250</v>
      </c>
      <c r="AC49" s="6"/>
      <c r="AD49" s="17">
        <f>SUM(Q49:AB49)</f>
        <v>15000</v>
      </c>
      <c r="AE49" s="6"/>
    </row>
    <row r="50" spans="2:32" s="1" customFormat="1" x14ac:dyDescent="0.25">
      <c r="B50" s="11" t="s">
        <v>4</v>
      </c>
      <c r="C50" s="12">
        <f>C48+C49</f>
        <v>350000</v>
      </c>
      <c r="D50" s="23"/>
      <c r="E50" s="12"/>
      <c r="F50" s="12"/>
      <c r="G50" s="12"/>
      <c r="H50" s="12"/>
      <c r="I50" s="12"/>
      <c r="J50" s="12"/>
      <c r="K50" s="12"/>
      <c r="L50" s="12"/>
      <c r="M50" s="12"/>
      <c r="N50" s="12"/>
      <c r="O50" s="12"/>
      <c r="P50" s="12"/>
      <c r="Q50" s="12">
        <f ca="1">Q48+Q49</f>
        <v>23049.21875</v>
      </c>
      <c r="R50" s="12">
        <f t="shared" ref="R50:AD50" ca="1" si="54">R48+R49</f>
        <v>41401.5625</v>
      </c>
      <c r="S50" s="12">
        <f t="shared" ca="1" si="54"/>
        <v>23049.21875</v>
      </c>
      <c r="T50" s="12">
        <f t="shared" ca="1" si="54"/>
        <v>13702.916666666672</v>
      </c>
      <c r="U50" s="12">
        <f t="shared" ca="1" si="54"/>
        <v>22151.510416666657</v>
      </c>
      <c r="V50" s="12">
        <f t="shared" ca="1" si="54"/>
        <v>15411.458333333336</v>
      </c>
      <c r="W50" s="12">
        <f t="shared" ca="1" si="54"/>
        <v>9357.3567708333358</v>
      </c>
      <c r="X50" s="12">
        <f t="shared" ca="1" si="54"/>
        <v>32692.34375</v>
      </c>
      <c r="Y50" s="12">
        <f t="shared" ca="1" si="54"/>
        <v>18928.0859375</v>
      </c>
      <c r="Z50" s="12">
        <f t="shared" ca="1" si="54"/>
        <v>15751.71875</v>
      </c>
      <c r="AA50" s="12">
        <f t="shared" ca="1" si="54"/>
        <v>34651.103515625</v>
      </c>
      <c r="AB50" s="12">
        <f t="shared" ca="1" si="54"/>
        <v>18133.994140625</v>
      </c>
      <c r="AC50" s="4"/>
      <c r="AD50" s="12">
        <f t="shared" ca="1" si="54"/>
        <v>268280.48828124994</v>
      </c>
      <c r="AE50" s="4"/>
    </row>
    <row r="51" spans="2:32" x14ac:dyDescent="0.25">
      <c r="B51" s="8" t="s">
        <v>5</v>
      </c>
      <c r="C51" s="15">
        <v>-24000</v>
      </c>
      <c r="D51" s="22"/>
      <c r="E51" s="17"/>
      <c r="F51" s="17"/>
      <c r="G51" s="17"/>
      <c r="H51" s="17"/>
      <c r="I51" s="17"/>
      <c r="J51" s="17"/>
      <c r="K51" s="17"/>
      <c r="L51" s="17"/>
      <c r="M51" s="17"/>
      <c r="N51" s="17"/>
      <c r="O51" s="17"/>
      <c r="P51" s="17"/>
      <c r="Q51" s="17">
        <f t="shared" ref="Q51:AB51" si="55">Q29</f>
        <v>-2000</v>
      </c>
      <c r="R51" s="17">
        <f t="shared" si="55"/>
        <v>-2000</v>
      </c>
      <c r="S51" s="17">
        <f t="shared" si="55"/>
        <v>-2000</v>
      </c>
      <c r="T51" s="17">
        <f t="shared" si="55"/>
        <v>-2000</v>
      </c>
      <c r="U51" s="17">
        <f t="shared" si="55"/>
        <v>-2000</v>
      </c>
      <c r="V51" s="17">
        <f t="shared" si="55"/>
        <v>-2000</v>
      </c>
      <c r="W51" s="17">
        <f t="shared" si="55"/>
        <v>-2000</v>
      </c>
      <c r="X51" s="17">
        <f t="shared" si="55"/>
        <v>-2000</v>
      </c>
      <c r="Y51" s="17">
        <f t="shared" si="55"/>
        <v>-2000</v>
      </c>
      <c r="Z51" s="17">
        <f t="shared" si="55"/>
        <v>-2000</v>
      </c>
      <c r="AA51" s="17">
        <f t="shared" si="55"/>
        <v>-2000</v>
      </c>
      <c r="AB51" s="17">
        <f t="shared" si="55"/>
        <v>-2000</v>
      </c>
      <c r="AC51" s="6"/>
      <c r="AD51" s="17">
        <f t="shared" ref="AD51:AD59" si="56">SUM(Q51:AB51)</f>
        <v>-24000</v>
      </c>
      <c r="AE51" s="6"/>
    </row>
    <row r="52" spans="2:32" x14ac:dyDescent="0.25">
      <c r="B52" s="8" t="s">
        <v>6</v>
      </c>
      <c r="C52" s="15"/>
      <c r="D52" s="22"/>
      <c r="E52" s="17"/>
      <c r="F52" s="17"/>
      <c r="G52" s="17"/>
      <c r="H52" s="17"/>
      <c r="I52" s="17"/>
      <c r="J52" s="17"/>
      <c r="K52" s="17"/>
      <c r="L52" s="17"/>
      <c r="M52" s="17"/>
      <c r="N52" s="17"/>
      <c r="O52" s="17"/>
      <c r="P52" s="17"/>
      <c r="Q52" s="17">
        <f t="shared" ref="Q52:AB52" si="57">Q30</f>
        <v>0</v>
      </c>
      <c r="R52" s="17">
        <f t="shared" si="57"/>
        <v>0</v>
      </c>
      <c r="S52" s="17">
        <f t="shared" si="57"/>
        <v>0</v>
      </c>
      <c r="T52" s="17">
        <f t="shared" si="57"/>
        <v>0</v>
      </c>
      <c r="U52" s="17">
        <f t="shared" si="57"/>
        <v>0</v>
      </c>
      <c r="V52" s="17">
        <f t="shared" si="57"/>
        <v>0</v>
      </c>
      <c r="W52" s="17">
        <f t="shared" si="57"/>
        <v>0</v>
      </c>
      <c r="X52" s="17">
        <f t="shared" si="57"/>
        <v>0</v>
      </c>
      <c r="Y52" s="17">
        <f t="shared" si="57"/>
        <v>0</v>
      </c>
      <c r="Z52" s="17">
        <f t="shared" si="57"/>
        <v>0</v>
      </c>
      <c r="AA52" s="17">
        <f t="shared" si="57"/>
        <v>0</v>
      </c>
      <c r="AB52" s="17">
        <f t="shared" si="57"/>
        <v>0</v>
      </c>
      <c r="AC52" s="6"/>
      <c r="AD52" s="17">
        <f t="shared" si="56"/>
        <v>0</v>
      </c>
      <c r="AE52" s="6"/>
    </row>
    <row r="53" spans="2:32" x14ac:dyDescent="0.25">
      <c r="B53" s="8" t="s">
        <v>7</v>
      </c>
      <c r="C53" s="15">
        <v>-36000</v>
      </c>
      <c r="D53" s="22"/>
      <c r="E53" s="17"/>
      <c r="F53" s="17"/>
      <c r="G53" s="17"/>
      <c r="H53" s="17"/>
      <c r="I53" s="17"/>
      <c r="J53" s="17"/>
      <c r="K53" s="17"/>
      <c r="L53" s="17"/>
      <c r="M53" s="17"/>
      <c r="N53" s="17"/>
      <c r="O53" s="17"/>
      <c r="P53" s="17"/>
      <c r="Q53" s="17">
        <f t="shared" ref="Q53:AB53" si="58">$C$53/12+($C$53/12*Q25)</f>
        <v>-3000</v>
      </c>
      <c r="R53" s="17">
        <f t="shared" si="58"/>
        <v>-3000</v>
      </c>
      <c r="S53" s="17">
        <f t="shared" si="58"/>
        <v>-3000</v>
      </c>
      <c r="T53" s="17">
        <f t="shared" si="58"/>
        <v>-3000</v>
      </c>
      <c r="U53" s="17">
        <f t="shared" si="58"/>
        <v>-3000</v>
      </c>
      <c r="V53" s="17">
        <f t="shared" si="58"/>
        <v>-3000</v>
      </c>
      <c r="W53" s="17">
        <f t="shared" si="58"/>
        <v>-3000</v>
      </c>
      <c r="X53" s="17">
        <f t="shared" si="58"/>
        <v>-3000</v>
      </c>
      <c r="Y53" s="17">
        <f t="shared" si="58"/>
        <v>-3000</v>
      </c>
      <c r="Z53" s="17">
        <f t="shared" si="58"/>
        <v>-3000</v>
      </c>
      <c r="AA53" s="17">
        <f t="shared" si="58"/>
        <v>-3000</v>
      </c>
      <c r="AB53" s="17">
        <f t="shared" si="58"/>
        <v>-3000</v>
      </c>
      <c r="AC53" s="6"/>
      <c r="AD53" s="17">
        <f t="shared" si="56"/>
        <v>-36000</v>
      </c>
      <c r="AE53" s="6"/>
      <c r="AF53" s="17">
        <f>C53</f>
        <v>-36000</v>
      </c>
    </row>
    <row r="54" spans="2:32" x14ac:dyDescent="0.25">
      <c r="B54" s="8" t="s">
        <v>8</v>
      </c>
      <c r="C54" s="15"/>
      <c r="D54" s="22"/>
      <c r="E54" s="17"/>
      <c r="F54" s="17"/>
      <c r="G54" s="17"/>
      <c r="H54" s="17"/>
      <c r="I54" s="17"/>
      <c r="J54" s="17"/>
      <c r="K54" s="17"/>
      <c r="L54" s="17"/>
      <c r="M54" s="17"/>
      <c r="N54" s="17"/>
      <c r="O54" s="17"/>
      <c r="P54" s="17"/>
      <c r="Q54" s="17">
        <f t="shared" ref="Q54:AB54" si="59">Q31</f>
        <v>0</v>
      </c>
      <c r="R54" s="17">
        <f t="shared" si="59"/>
        <v>0</v>
      </c>
      <c r="S54" s="17">
        <f t="shared" si="59"/>
        <v>0</v>
      </c>
      <c r="T54" s="17">
        <f t="shared" si="59"/>
        <v>0</v>
      </c>
      <c r="U54" s="17">
        <f t="shared" si="59"/>
        <v>0</v>
      </c>
      <c r="V54" s="17">
        <f t="shared" si="59"/>
        <v>0</v>
      </c>
      <c r="W54" s="17">
        <f t="shared" si="59"/>
        <v>0</v>
      </c>
      <c r="X54" s="17">
        <f t="shared" si="59"/>
        <v>0</v>
      </c>
      <c r="Y54" s="17">
        <f t="shared" si="59"/>
        <v>0</v>
      </c>
      <c r="Z54" s="17">
        <f t="shared" si="59"/>
        <v>0</v>
      </c>
      <c r="AA54" s="17">
        <f t="shared" si="59"/>
        <v>0</v>
      </c>
      <c r="AB54" s="17">
        <f t="shared" si="59"/>
        <v>0</v>
      </c>
      <c r="AC54" s="6"/>
      <c r="AD54" s="17">
        <f t="shared" si="56"/>
        <v>0</v>
      </c>
      <c r="AE54" s="6"/>
    </row>
    <row r="55" spans="2:32" s="1" customFormat="1" x14ac:dyDescent="0.25">
      <c r="B55" s="11" t="s">
        <v>45</v>
      </c>
      <c r="C55" s="12">
        <f>C50+C51+C52+C53+C54</f>
        <v>290000</v>
      </c>
      <c r="D55" s="23"/>
      <c r="E55" s="12"/>
      <c r="F55" s="12"/>
      <c r="G55" s="12"/>
      <c r="H55" s="12"/>
      <c r="I55" s="12"/>
      <c r="J55" s="12"/>
      <c r="K55" s="12"/>
      <c r="L55" s="12"/>
      <c r="M55" s="12"/>
      <c r="N55" s="12"/>
      <c r="O55" s="12"/>
      <c r="P55" s="12"/>
      <c r="Q55" s="12">
        <f ca="1">Q50+Q51+Q52+Q53+Q54</f>
        <v>18049.21875</v>
      </c>
      <c r="R55" s="12">
        <f t="shared" ref="R55:AD55" ca="1" si="60">R50+R51+R52+R53+R54</f>
        <v>36401.5625</v>
      </c>
      <c r="S55" s="12">
        <f t="shared" ca="1" si="60"/>
        <v>18049.21875</v>
      </c>
      <c r="T55" s="12">
        <f t="shared" ca="1" si="60"/>
        <v>8702.9166666666715</v>
      </c>
      <c r="U55" s="12">
        <f t="shared" ca="1" si="60"/>
        <v>17151.510416666657</v>
      </c>
      <c r="V55" s="12">
        <f t="shared" ca="1" si="60"/>
        <v>10411.458333333336</v>
      </c>
      <c r="W55" s="12">
        <f t="shared" ca="1" si="60"/>
        <v>4357.3567708333358</v>
      </c>
      <c r="X55" s="12">
        <f t="shared" ca="1" si="60"/>
        <v>27692.34375</v>
      </c>
      <c r="Y55" s="12">
        <f t="shared" ca="1" si="60"/>
        <v>13928.0859375</v>
      </c>
      <c r="Z55" s="12">
        <f t="shared" ca="1" si="60"/>
        <v>10751.71875</v>
      </c>
      <c r="AA55" s="12">
        <f t="shared" ca="1" si="60"/>
        <v>29651.103515625</v>
      </c>
      <c r="AB55" s="12">
        <f t="shared" ca="1" si="60"/>
        <v>13133.994140625</v>
      </c>
      <c r="AC55" s="4"/>
      <c r="AD55" s="12">
        <f t="shared" ca="1" si="60"/>
        <v>208280.48828124994</v>
      </c>
      <c r="AE55" s="4"/>
      <c r="AF55" s="2"/>
    </row>
    <row r="56" spans="2:32" x14ac:dyDescent="0.25">
      <c r="B56" s="8" t="s">
        <v>16</v>
      </c>
      <c r="C56" s="15">
        <f>D56*C48*-1</f>
        <v>-100500</v>
      </c>
      <c r="D56" s="81">
        <v>0.3</v>
      </c>
      <c r="E56" s="17"/>
      <c r="F56" s="17"/>
      <c r="G56" s="17"/>
      <c r="H56" s="17"/>
      <c r="I56" s="17"/>
      <c r="J56" s="17"/>
      <c r="K56" s="17"/>
      <c r="L56" s="17"/>
      <c r="M56" s="17"/>
      <c r="N56" s="17"/>
      <c r="O56" s="17"/>
      <c r="P56" s="17"/>
      <c r="Q56" s="17">
        <f>Q26</f>
        <v>0</v>
      </c>
      <c r="R56" s="17">
        <f>R26</f>
        <v>0</v>
      </c>
      <c r="S56" s="17">
        <f>$C$56/4+($C$56/4*S26)</f>
        <v>-25125</v>
      </c>
      <c r="T56" s="17">
        <f>T26</f>
        <v>0</v>
      </c>
      <c r="U56" s="17">
        <f>U26</f>
        <v>0</v>
      </c>
      <c r="V56" s="17">
        <f>$C$56/4+($C$56/4*V26)</f>
        <v>-25125</v>
      </c>
      <c r="W56" s="17">
        <f>W26</f>
        <v>0</v>
      </c>
      <c r="X56" s="17">
        <f>X26</f>
        <v>0</v>
      </c>
      <c r="Y56" s="17">
        <f>$C$56/4+($C$56/4*Y26)</f>
        <v>-25125</v>
      </c>
      <c r="Z56" s="17">
        <f>Z26</f>
        <v>0</v>
      </c>
      <c r="AA56" s="17">
        <f>AA26</f>
        <v>0</v>
      </c>
      <c r="AB56" s="17">
        <f>$C$56/4+($C$56/4*AB26)</f>
        <v>-25125</v>
      </c>
      <c r="AC56" s="6"/>
      <c r="AD56" s="17">
        <f t="shared" si="56"/>
        <v>-100500</v>
      </c>
      <c r="AE56" s="6"/>
      <c r="AF56" s="17">
        <f ca="1">-D56*AD48</f>
        <v>-75984.146484374985</v>
      </c>
    </row>
    <row r="57" spans="2:32" s="1" customFormat="1" x14ac:dyDescent="0.25">
      <c r="B57" s="11" t="s">
        <v>46</v>
      </c>
      <c r="C57" s="12">
        <f>C55+C56</f>
        <v>189500</v>
      </c>
      <c r="D57" s="23"/>
      <c r="E57" s="12"/>
      <c r="F57" s="12"/>
      <c r="G57" s="12"/>
      <c r="H57" s="12"/>
      <c r="I57" s="12"/>
      <c r="J57" s="12"/>
      <c r="K57" s="12"/>
      <c r="L57" s="12"/>
      <c r="M57" s="12"/>
      <c r="N57" s="12"/>
      <c r="O57" s="12"/>
      <c r="P57" s="12"/>
      <c r="Q57" s="12">
        <f ca="1">Q55+Q56</f>
        <v>18049.21875</v>
      </c>
      <c r="R57" s="12">
        <f t="shared" ref="R57:AB57" ca="1" si="61">R55+R56</f>
        <v>36401.5625</v>
      </c>
      <c r="S57" s="12">
        <f t="shared" ca="1" si="61"/>
        <v>-7075.78125</v>
      </c>
      <c r="T57" s="12">
        <f t="shared" ca="1" si="61"/>
        <v>8702.9166666666715</v>
      </c>
      <c r="U57" s="12">
        <f t="shared" ca="1" si="61"/>
        <v>17151.510416666657</v>
      </c>
      <c r="V57" s="12">
        <f t="shared" ca="1" si="61"/>
        <v>-14713.541666666664</v>
      </c>
      <c r="W57" s="12">
        <f t="shared" ca="1" si="61"/>
        <v>4357.3567708333358</v>
      </c>
      <c r="X57" s="12">
        <f t="shared" ca="1" si="61"/>
        <v>27692.34375</v>
      </c>
      <c r="Y57" s="12">
        <f t="shared" ca="1" si="61"/>
        <v>-11196.9140625</v>
      </c>
      <c r="Z57" s="12">
        <f t="shared" ca="1" si="61"/>
        <v>10751.71875</v>
      </c>
      <c r="AA57" s="12">
        <f t="shared" ca="1" si="61"/>
        <v>29651.103515625</v>
      </c>
      <c r="AB57" s="12">
        <f t="shared" ca="1" si="61"/>
        <v>-11991.005859375</v>
      </c>
      <c r="AC57" s="4"/>
      <c r="AD57" s="12">
        <f ca="1">AD55+AD56</f>
        <v>107780.48828124994</v>
      </c>
      <c r="AE57" s="4"/>
    </row>
    <row r="58" spans="2:32" x14ac:dyDescent="0.25">
      <c r="B58" s="8" t="s">
        <v>9</v>
      </c>
      <c r="C58" s="15">
        <f>-7105*2</f>
        <v>-14210</v>
      </c>
      <c r="D58" s="22"/>
      <c r="E58" s="17"/>
      <c r="F58" s="17"/>
      <c r="G58" s="17"/>
      <c r="H58" s="17"/>
      <c r="I58" s="17"/>
      <c r="J58" s="17"/>
      <c r="K58" s="17"/>
      <c r="L58" s="17"/>
      <c r="M58" s="17"/>
      <c r="N58" s="17"/>
      <c r="O58" s="17"/>
      <c r="P58" s="17"/>
      <c r="Q58" s="17">
        <f>$C$58/12</f>
        <v>-1184.1666666666667</v>
      </c>
      <c r="R58" s="17">
        <f t="shared" ref="R58:AB58" si="62">$C$58/12</f>
        <v>-1184.1666666666667</v>
      </c>
      <c r="S58" s="17">
        <f t="shared" si="62"/>
        <v>-1184.1666666666667</v>
      </c>
      <c r="T58" s="17">
        <f t="shared" si="62"/>
        <v>-1184.1666666666667</v>
      </c>
      <c r="U58" s="17">
        <f t="shared" si="62"/>
        <v>-1184.1666666666667</v>
      </c>
      <c r="V58" s="17">
        <f t="shared" si="62"/>
        <v>-1184.1666666666667</v>
      </c>
      <c r="W58" s="17">
        <f t="shared" si="62"/>
        <v>-1184.1666666666667</v>
      </c>
      <c r="X58" s="17">
        <f t="shared" si="62"/>
        <v>-1184.1666666666667</v>
      </c>
      <c r="Y58" s="17">
        <f t="shared" si="62"/>
        <v>-1184.1666666666667</v>
      </c>
      <c r="Z58" s="17">
        <f t="shared" si="62"/>
        <v>-1184.1666666666667</v>
      </c>
      <c r="AA58" s="17">
        <f t="shared" si="62"/>
        <v>-1184.1666666666667</v>
      </c>
      <c r="AB58" s="17">
        <f t="shared" si="62"/>
        <v>-1184.1666666666667</v>
      </c>
      <c r="AC58" s="6"/>
      <c r="AD58" s="17">
        <f t="shared" si="56"/>
        <v>-14209.999999999998</v>
      </c>
      <c r="AE58" s="6"/>
    </row>
    <row r="59" spans="2:32" x14ac:dyDescent="0.25">
      <c r="B59" s="8" t="s">
        <v>55</v>
      </c>
      <c r="C59" s="15">
        <f>-26989*2</f>
        <v>-53978</v>
      </c>
      <c r="D59" s="22"/>
      <c r="E59" s="17"/>
      <c r="F59" s="17"/>
      <c r="G59" s="17"/>
      <c r="H59" s="17"/>
      <c r="I59" s="17"/>
      <c r="J59" s="17"/>
      <c r="K59" s="17"/>
      <c r="L59" s="17"/>
      <c r="M59" s="17"/>
      <c r="N59" s="17"/>
      <c r="O59" s="17"/>
      <c r="P59" s="17"/>
      <c r="Q59" s="17">
        <f t="shared" ref="Q59:AB59" si="63">($C$59/12)+($C$59/12*Q27)</f>
        <v>-4498.166666666667</v>
      </c>
      <c r="R59" s="17">
        <f t="shared" si="63"/>
        <v>-4498.166666666667</v>
      </c>
      <c r="S59" s="17">
        <f t="shared" si="63"/>
        <v>-4498.166666666667</v>
      </c>
      <c r="T59" s="17">
        <f t="shared" si="63"/>
        <v>-4498.166666666667</v>
      </c>
      <c r="U59" s="17">
        <f t="shared" si="63"/>
        <v>-4498.166666666667</v>
      </c>
      <c r="V59" s="17">
        <f t="shared" si="63"/>
        <v>-4498.166666666667</v>
      </c>
      <c r="W59" s="17">
        <f t="shared" si="63"/>
        <v>-4498.166666666667</v>
      </c>
      <c r="X59" s="17">
        <f t="shared" si="63"/>
        <v>-4498.166666666667</v>
      </c>
      <c r="Y59" s="17">
        <f t="shared" si="63"/>
        <v>-4498.166666666667</v>
      </c>
      <c r="Z59" s="17">
        <f t="shared" si="63"/>
        <v>-4498.166666666667</v>
      </c>
      <c r="AA59" s="17">
        <f t="shared" si="63"/>
        <v>-4498.166666666667</v>
      </c>
      <c r="AB59" s="17">
        <f t="shared" si="63"/>
        <v>-4498.166666666667</v>
      </c>
      <c r="AC59" s="6"/>
      <c r="AD59" s="17">
        <f t="shared" si="56"/>
        <v>-53977.999999999993</v>
      </c>
      <c r="AE59" s="6"/>
      <c r="AF59" s="17">
        <f>C59</f>
        <v>-53978</v>
      </c>
    </row>
    <row r="60" spans="2:32" s="1" customFormat="1" x14ac:dyDescent="0.25">
      <c r="B60" s="11" t="s">
        <v>56</v>
      </c>
      <c r="C60" s="12">
        <f>C57+C58+C59</f>
        <v>121312</v>
      </c>
      <c r="D60" s="23"/>
      <c r="E60" s="12"/>
      <c r="F60" s="12"/>
      <c r="G60" s="12"/>
      <c r="H60" s="12"/>
      <c r="I60" s="12"/>
      <c r="J60" s="12"/>
      <c r="K60" s="12"/>
      <c r="L60" s="12"/>
      <c r="M60" s="12"/>
      <c r="N60" s="12"/>
      <c r="O60" s="12"/>
      <c r="P60" s="12"/>
      <c r="Q60" s="12">
        <f ca="1">Q57+Q58+Q59</f>
        <v>12366.885416666664</v>
      </c>
      <c r="R60" s="12">
        <f t="shared" ref="R60:AB60" ca="1" si="64">R57+R58+R59</f>
        <v>30719.229166666668</v>
      </c>
      <c r="S60" s="12">
        <f t="shared" ca="1" si="64"/>
        <v>-12758.114583333332</v>
      </c>
      <c r="T60" s="12">
        <f t="shared" ca="1" si="64"/>
        <v>3020.5833333333376</v>
      </c>
      <c r="U60" s="12">
        <f t="shared" ca="1" si="64"/>
        <v>11469.177083333325</v>
      </c>
      <c r="V60" s="12">
        <f t="shared" ca="1" si="64"/>
        <v>-20395.874999999996</v>
      </c>
      <c r="W60" s="12">
        <f t="shared" ca="1" si="64"/>
        <v>-1324.9765624999982</v>
      </c>
      <c r="X60" s="12">
        <f t="shared" ca="1" si="64"/>
        <v>22010.010416666664</v>
      </c>
      <c r="Y60" s="12">
        <f t="shared" ca="1" si="64"/>
        <v>-16879.247395833332</v>
      </c>
      <c r="Z60" s="12">
        <f t="shared" ca="1" si="64"/>
        <v>5069.385416666667</v>
      </c>
      <c r="AA60" s="12">
        <f t="shared" ca="1" si="64"/>
        <v>23968.770182291664</v>
      </c>
      <c r="AB60" s="12">
        <f t="shared" ca="1" si="64"/>
        <v>-17673.339192708332</v>
      </c>
      <c r="AC60" s="4"/>
      <c r="AD60" s="12">
        <f ca="1">AD57+AD58+AD59</f>
        <v>39592.488281249949</v>
      </c>
      <c r="AE60" s="4"/>
    </row>
    <row r="61" spans="2:32" x14ac:dyDescent="0.25">
      <c r="B61" s="8" t="s">
        <v>10</v>
      </c>
      <c r="C61" s="15">
        <v>-120000</v>
      </c>
      <c r="D61" s="22"/>
      <c r="E61" s="17"/>
      <c r="F61" s="17"/>
      <c r="G61" s="17"/>
      <c r="H61" s="17"/>
      <c r="I61" s="17"/>
      <c r="J61" s="17"/>
      <c r="K61" s="17"/>
      <c r="L61" s="17"/>
      <c r="M61" s="17"/>
      <c r="N61" s="17"/>
      <c r="O61" s="17"/>
      <c r="P61" s="17"/>
      <c r="Q61" s="17">
        <f t="shared" ref="Q61:AB61" si="65">Q32</f>
        <v>-10000</v>
      </c>
      <c r="R61" s="17">
        <f t="shared" si="65"/>
        <v>-10000</v>
      </c>
      <c r="S61" s="17">
        <f t="shared" si="65"/>
        <v>-10000</v>
      </c>
      <c r="T61" s="17">
        <f t="shared" si="65"/>
        <v>-10000</v>
      </c>
      <c r="U61" s="17">
        <f t="shared" si="65"/>
        <v>-10000</v>
      </c>
      <c r="V61" s="17">
        <f t="shared" si="65"/>
        <v>-10000</v>
      </c>
      <c r="W61" s="17">
        <f t="shared" si="65"/>
        <v>-10000</v>
      </c>
      <c r="X61" s="17">
        <f t="shared" si="65"/>
        <v>-10000</v>
      </c>
      <c r="Y61" s="17">
        <f t="shared" si="65"/>
        <v>-10000</v>
      </c>
      <c r="Z61" s="17">
        <f t="shared" si="65"/>
        <v>-10000</v>
      </c>
      <c r="AA61" s="17">
        <f t="shared" si="65"/>
        <v>-10000</v>
      </c>
      <c r="AB61" s="17">
        <f t="shared" si="65"/>
        <v>-10000</v>
      </c>
      <c r="AC61" s="6"/>
      <c r="AD61" s="17">
        <f>SUM(Q61:AB61)</f>
        <v>-120000</v>
      </c>
      <c r="AE61" s="6"/>
    </row>
    <row r="62" spans="2:32" s="1" customFormat="1" x14ac:dyDescent="0.25">
      <c r="B62" s="28" t="s">
        <v>57</v>
      </c>
      <c r="C62" s="29">
        <f>C60+C61</f>
        <v>1312</v>
      </c>
      <c r="D62" s="13"/>
      <c r="E62" s="29"/>
      <c r="F62" s="29"/>
      <c r="G62" s="29"/>
      <c r="H62" s="29"/>
      <c r="I62" s="29"/>
      <c r="J62" s="29"/>
      <c r="K62" s="29"/>
      <c r="L62" s="29"/>
      <c r="M62" s="29"/>
      <c r="N62" s="29"/>
      <c r="O62" s="29"/>
      <c r="P62" s="29"/>
      <c r="Q62" s="29">
        <f ca="1">Q60+Q61</f>
        <v>2366.8854166666642</v>
      </c>
      <c r="R62" s="29">
        <f t="shared" ref="R62:AB62" ca="1" si="66">R60+R61</f>
        <v>20719.229166666668</v>
      </c>
      <c r="S62" s="29">
        <f t="shared" ca="1" si="66"/>
        <v>-22758.114583333332</v>
      </c>
      <c r="T62" s="29">
        <f t="shared" ca="1" si="66"/>
        <v>-6979.4166666666624</v>
      </c>
      <c r="U62" s="29">
        <f t="shared" ca="1" si="66"/>
        <v>1469.1770833333248</v>
      </c>
      <c r="V62" s="29">
        <f t="shared" ca="1" si="66"/>
        <v>-30395.874999999996</v>
      </c>
      <c r="W62" s="29">
        <f t="shared" ca="1" si="66"/>
        <v>-11324.976562499998</v>
      </c>
      <c r="X62" s="29">
        <f t="shared" ca="1" si="66"/>
        <v>12010.010416666664</v>
      </c>
      <c r="Y62" s="29">
        <f t="shared" ca="1" si="66"/>
        <v>-26879.247395833332</v>
      </c>
      <c r="Z62" s="29">
        <f t="shared" ca="1" si="66"/>
        <v>-4930.614583333333</v>
      </c>
      <c r="AA62" s="29">
        <f t="shared" ca="1" si="66"/>
        <v>13968.770182291664</v>
      </c>
      <c r="AB62" s="29">
        <f t="shared" ca="1" si="66"/>
        <v>-27673.339192708332</v>
      </c>
      <c r="AC62" s="4"/>
      <c r="AD62" s="29">
        <f ca="1">AD60+AD61</f>
        <v>-80407.511718750058</v>
      </c>
      <c r="AE62" s="4"/>
    </row>
    <row r="63" spans="2:32" ht="8.1" customHeight="1" x14ac:dyDescent="0.25">
      <c r="B63" s="6"/>
      <c r="C63" s="6"/>
      <c r="D63" s="9"/>
      <c r="E63" s="6"/>
      <c r="F63" s="6"/>
      <c r="G63" s="6"/>
      <c r="H63" s="6"/>
      <c r="I63" s="6"/>
      <c r="J63" s="6"/>
      <c r="K63" s="6"/>
      <c r="L63" s="6"/>
      <c r="M63" s="6"/>
      <c r="N63" s="6"/>
      <c r="O63" s="6"/>
      <c r="P63" s="6"/>
      <c r="Q63" s="6"/>
      <c r="R63" s="6"/>
      <c r="S63" s="6"/>
      <c r="T63" s="6"/>
      <c r="U63" s="6"/>
      <c r="V63" s="6"/>
      <c r="W63" s="6"/>
      <c r="X63" s="6"/>
      <c r="Y63" s="6"/>
      <c r="Z63" s="6"/>
      <c r="AA63" s="6"/>
      <c r="AB63" s="6"/>
      <c r="AC63" s="6"/>
      <c r="AD63" s="6"/>
      <c r="AE63" s="6"/>
    </row>
    <row r="64" spans="2:32" s="1" customFormat="1" x14ac:dyDescent="0.25">
      <c r="B64" s="11" t="s">
        <v>36</v>
      </c>
      <c r="C64" s="12"/>
      <c r="D64" s="13"/>
      <c r="E64" s="27"/>
      <c r="F64" s="27"/>
      <c r="G64" s="27"/>
      <c r="H64" s="27"/>
      <c r="I64" s="27"/>
      <c r="J64" s="27"/>
      <c r="K64" s="27"/>
      <c r="L64" s="27"/>
      <c r="M64" s="27"/>
      <c r="N64" s="27"/>
      <c r="O64" s="27"/>
      <c r="P64" s="27"/>
      <c r="Q64" s="27"/>
      <c r="R64" s="27"/>
      <c r="S64" s="27"/>
      <c r="T64" s="27"/>
      <c r="U64" s="27"/>
      <c r="V64" s="27"/>
      <c r="W64" s="27"/>
      <c r="X64" s="27"/>
      <c r="Y64" s="27"/>
      <c r="Z64" s="27"/>
      <c r="AA64" s="27"/>
      <c r="AB64" s="27"/>
      <c r="AC64" s="4"/>
      <c r="AD64" s="12"/>
      <c r="AE64" s="4"/>
    </row>
    <row r="65" spans="2:42" ht="8.1" customHeight="1" x14ac:dyDescent="0.25">
      <c r="B65" s="6"/>
      <c r="C65" s="6"/>
      <c r="D65" s="9"/>
      <c r="E65" s="6"/>
      <c r="F65" s="6"/>
      <c r="G65" s="6"/>
      <c r="H65" s="6"/>
      <c r="I65" s="6"/>
      <c r="J65" s="6"/>
      <c r="K65" s="6"/>
      <c r="L65" s="6"/>
      <c r="M65" s="6"/>
      <c r="N65" s="6"/>
      <c r="O65" s="6"/>
      <c r="P65" s="6"/>
      <c r="Q65" s="6"/>
      <c r="R65" s="6"/>
      <c r="S65" s="6"/>
      <c r="T65" s="6"/>
      <c r="U65" s="6"/>
      <c r="V65" s="6"/>
      <c r="W65" s="6"/>
      <c r="X65" s="6"/>
      <c r="Y65" s="6"/>
      <c r="Z65" s="6"/>
      <c r="AA65" s="6"/>
      <c r="AB65" s="6"/>
      <c r="AC65" s="6"/>
      <c r="AD65" s="6"/>
      <c r="AE65" s="6"/>
    </row>
    <row r="66" spans="2:42" s="1" customFormat="1" x14ac:dyDescent="0.25">
      <c r="B66" s="11" t="s">
        <v>17</v>
      </c>
      <c r="C66" s="12"/>
      <c r="D66" s="13"/>
      <c r="E66" s="27"/>
      <c r="F66" s="27"/>
      <c r="G66" s="27"/>
      <c r="H66" s="27"/>
      <c r="I66" s="27"/>
      <c r="J66" s="27"/>
      <c r="K66" s="27"/>
      <c r="L66" s="27"/>
      <c r="M66" s="27"/>
      <c r="N66" s="27"/>
      <c r="O66" s="27"/>
      <c r="P66" s="27"/>
      <c r="Q66" s="27"/>
      <c r="R66" s="27"/>
      <c r="S66" s="27"/>
      <c r="T66" s="27"/>
      <c r="U66" s="27"/>
      <c r="V66" s="27"/>
      <c r="W66" s="27"/>
      <c r="X66" s="27"/>
      <c r="Y66" s="27"/>
      <c r="Z66" s="27"/>
      <c r="AA66" s="27"/>
      <c r="AB66" s="27"/>
      <c r="AC66" s="4"/>
      <c r="AD66" s="12"/>
      <c r="AE66" s="4"/>
    </row>
    <row r="67" spans="2:42" ht="8.1" customHeight="1" x14ac:dyDescent="0.25">
      <c r="B67" s="6"/>
      <c r="C67" s="6"/>
      <c r="D67" s="9"/>
      <c r="E67" s="6"/>
      <c r="F67" s="6"/>
      <c r="G67" s="6"/>
      <c r="H67" s="6"/>
      <c r="I67" s="6"/>
      <c r="J67" s="6"/>
      <c r="K67" s="6"/>
      <c r="L67" s="6"/>
      <c r="M67" s="6"/>
      <c r="N67" s="6"/>
      <c r="O67" s="6"/>
      <c r="P67" s="6"/>
      <c r="Q67" s="6"/>
      <c r="R67" s="6"/>
      <c r="S67" s="6"/>
      <c r="T67" s="6"/>
      <c r="U67" s="6"/>
      <c r="V67" s="6"/>
      <c r="W67" s="6"/>
      <c r="X67" s="6"/>
      <c r="Y67" s="6"/>
      <c r="Z67" s="6"/>
      <c r="AA67" s="6"/>
      <c r="AB67" s="6"/>
      <c r="AC67" s="6"/>
      <c r="AD67" s="6"/>
      <c r="AE67" s="6"/>
    </row>
    <row r="68" spans="2:42" s="1" customFormat="1" x14ac:dyDescent="0.25">
      <c r="B68" s="60" t="s">
        <v>57</v>
      </c>
      <c r="C68" s="59"/>
      <c r="D68" s="13"/>
      <c r="E68" s="59"/>
      <c r="F68" s="59"/>
      <c r="G68" s="59"/>
      <c r="H68" s="59"/>
      <c r="I68" s="59"/>
      <c r="J68" s="59"/>
      <c r="K68" s="59"/>
      <c r="L68" s="59"/>
      <c r="M68" s="59"/>
      <c r="N68" s="59"/>
      <c r="O68" s="59"/>
      <c r="P68" s="59"/>
      <c r="Q68" s="59">
        <f ca="1">Q62+Q64+Q66</f>
        <v>2366.8854166666642</v>
      </c>
      <c r="R68" s="59">
        <f t="shared" ref="R68:AA68" ca="1" si="67">R62+R64+R66</f>
        <v>20719.229166666668</v>
      </c>
      <c r="S68" s="59">
        <f t="shared" ca="1" si="67"/>
        <v>-22758.114583333332</v>
      </c>
      <c r="T68" s="59">
        <f t="shared" ca="1" si="67"/>
        <v>-6979.4166666666624</v>
      </c>
      <c r="U68" s="59">
        <f t="shared" ca="1" si="67"/>
        <v>1469.1770833333248</v>
      </c>
      <c r="V68" s="59">
        <f t="shared" ca="1" si="67"/>
        <v>-30395.874999999996</v>
      </c>
      <c r="W68" s="59">
        <f t="shared" ca="1" si="67"/>
        <v>-11324.976562499998</v>
      </c>
      <c r="X68" s="59">
        <f t="shared" ca="1" si="67"/>
        <v>12010.010416666664</v>
      </c>
      <c r="Y68" s="59">
        <f t="shared" ca="1" si="67"/>
        <v>-26879.247395833332</v>
      </c>
      <c r="Z68" s="59">
        <f t="shared" ca="1" si="67"/>
        <v>-4930.614583333333</v>
      </c>
      <c r="AA68" s="59">
        <f t="shared" ca="1" si="67"/>
        <v>13968.770182291664</v>
      </c>
      <c r="AB68" s="59">
        <f ca="1">AB62+AB64+AB66</f>
        <v>-27673.339192708332</v>
      </c>
      <c r="AC68" s="4"/>
      <c r="AD68" s="59">
        <f ca="1">SUM(Q68:AB68)</f>
        <v>-80407.51171875</v>
      </c>
      <c r="AE68" s="4"/>
    </row>
    <row r="69" spans="2:42" ht="8.1" customHeight="1" x14ac:dyDescent="0.25">
      <c r="D69" s="3"/>
    </row>
    <row r="70" spans="2:42" s="1" customFormat="1" x14ac:dyDescent="0.25">
      <c r="B70" s="11" t="s">
        <v>18</v>
      </c>
      <c r="C70" s="35">
        <v>64675</v>
      </c>
      <c r="D70" s="23"/>
      <c r="E70" s="12"/>
      <c r="F70" s="12"/>
      <c r="G70" s="12"/>
      <c r="H70" s="12"/>
      <c r="I70" s="12"/>
      <c r="J70" s="12"/>
      <c r="K70" s="12"/>
      <c r="L70" s="12"/>
      <c r="M70" s="12"/>
      <c r="N70" s="12"/>
      <c r="O70" s="12"/>
      <c r="P70" s="12"/>
      <c r="Q70" s="12">
        <f>C70</f>
        <v>64675</v>
      </c>
      <c r="R70" s="12">
        <f ca="1">Q72</f>
        <v>67041.885416666657</v>
      </c>
      <c r="S70" s="12">
        <f t="shared" ref="S70:AB70" ca="1" si="68">R72</f>
        <v>87761.114583333328</v>
      </c>
      <c r="T70" s="12">
        <f t="shared" ca="1" si="68"/>
        <v>65003</v>
      </c>
      <c r="U70" s="12">
        <f t="shared" ca="1" si="68"/>
        <v>58023.583333333336</v>
      </c>
      <c r="V70" s="12">
        <f t="shared" ca="1" si="68"/>
        <v>59492.760416666657</v>
      </c>
      <c r="W70" s="12">
        <f t="shared" ca="1" si="68"/>
        <v>29096.885416666661</v>
      </c>
      <c r="X70" s="12">
        <f t="shared" ca="1" si="68"/>
        <v>17771.908854166664</v>
      </c>
      <c r="Y70" s="12">
        <f t="shared" ca="1" si="68"/>
        <v>29781.919270833328</v>
      </c>
      <c r="Z70" s="12">
        <f t="shared" ca="1" si="68"/>
        <v>2902.6718749999964</v>
      </c>
      <c r="AA70" s="12">
        <f t="shared" ca="1" si="68"/>
        <v>-2027.9427083333367</v>
      </c>
      <c r="AB70" s="12">
        <f t="shared" ca="1" si="68"/>
        <v>11940.827473958328</v>
      </c>
      <c r="AC70" s="4"/>
      <c r="AD70" s="38"/>
      <c r="AE70" s="4"/>
    </row>
    <row r="71" spans="2:42" s="1" customFormat="1" x14ac:dyDescent="0.25">
      <c r="B71" s="36" t="s">
        <v>19</v>
      </c>
      <c r="C71" s="37"/>
      <c r="D71" s="13"/>
      <c r="E71" s="17"/>
      <c r="F71" s="17"/>
      <c r="G71" s="17"/>
      <c r="H71" s="17"/>
      <c r="I71" s="17"/>
      <c r="J71" s="17"/>
      <c r="K71" s="17"/>
      <c r="L71" s="17"/>
      <c r="M71" s="17"/>
      <c r="N71" s="17"/>
      <c r="O71" s="17"/>
      <c r="P71" s="17"/>
      <c r="Q71" s="17">
        <f ca="1">Q68</f>
        <v>2366.8854166666642</v>
      </c>
      <c r="R71" s="17">
        <f t="shared" ref="R71:AB71" ca="1" si="69">R68</f>
        <v>20719.229166666668</v>
      </c>
      <c r="S71" s="17">
        <f t="shared" ca="1" si="69"/>
        <v>-22758.114583333332</v>
      </c>
      <c r="T71" s="17">
        <f t="shared" ca="1" si="69"/>
        <v>-6979.4166666666624</v>
      </c>
      <c r="U71" s="17">
        <f t="shared" ca="1" si="69"/>
        <v>1469.1770833333248</v>
      </c>
      <c r="V71" s="17">
        <f t="shared" ca="1" si="69"/>
        <v>-30395.874999999996</v>
      </c>
      <c r="W71" s="17">
        <f t="shared" ca="1" si="69"/>
        <v>-11324.976562499998</v>
      </c>
      <c r="X71" s="17">
        <f t="shared" ca="1" si="69"/>
        <v>12010.010416666664</v>
      </c>
      <c r="Y71" s="17">
        <f t="shared" ca="1" si="69"/>
        <v>-26879.247395833332</v>
      </c>
      <c r="Z71" s="17">
        <f t="shared" ca="1" si="69"/>
        <v>-4930.614583333333</v>
      </c>
      <c r="AA71" s="17">
        <f t="shared" ca="1" si="69"/>
        <v>13968.770182291664</v>
      </c>
      <c r="AB71" s="17">
        <f t="shared" ca="1" si="69"/>
        <v>-27673.339192708332</v>
      </c>
      <c r="AC71" s="4"/>
      <c r="AD71" s="38"/>
      <c r="AE71" s="4"/>
    </row>
    <row r="72" spans="2:42" s="1" customFormat="1" x14ac:dyDescent="0.25">
      <c r="B72" s="11" t="s">
        <v>20</v>
      </c>
      <c r="C72" s="12"/>
      <c r="D72" s="23"/>
      <c r="E72" s="12"/>
      <c r="F72" s="12"/>
      <c r="G72" s="12"/>
      <c r="H72" s="12"/>
      <c r="I72" s="12"/>
      <c r="J72" s="12"/>
      <c r="K72" s="12"/>
      <c r="L72" s="12"/>
      <c r="M72" s="12"/>
      <c r="N72" s="12"/>
      <c r="O72" s="12"/>
      <c r="P72" s="12"/>
      <c r="Q72" s="12">
        <f ca="1">Q70+Q71</f>
        <v>67041.885416666657</v>
      </c>
      <c r="R72" s="12">
        <f ca="1">R70+R71</f>
        <v>87761.114583333328</v>
      </c>
      <c r="S72" s="12">
        <f t="shared" ref="S72:AB72" ca="1" si="70">S70+S71</f>
        <v>65003</v>
      </c>
      <c r="T72" s="12">
        <f t="shared" ca="1" si="70"/>
        <v>58023.583333333336</v>
      </c>
      <c r="U72" s="12">
        <f t="shared" ca="1" si="70"/>
        <v>59492.760416666657</v>
      </c>
      <c r="V72" s="12">
        <f t="shared" ca="1" si="70"/>
        <v>29096.885416666661</v>
      </c>
      <c r="W72" s="12">
        <f t="shared" ca="1" si="70"/>
        <v>17771.908854166664</v>
      </c>
      <c r="X72" s="12">
        <f t="shared" ca="1" si="70"/>
        <v>29781.919270833328</v>
      </c>
      <c r="Y72" s="12">
        <f t="shared" ca="1" si="70"/>
        <v>2902.6718749999964</v>
      </c>
      <c r="Z72" s="12">
        <f t="shared" ca="1" si="70"/>
        <v>-2027.9427083333367</v>
      </c>
      <c r="AA72" s="12">
        <f t="shared" ca="1" si="70"/>
        <v>11940.827473958328</v>
      </c>
      <c r="AB72" s="12">
        <f t="shared" ca="1" si="70"/>
        <v>-15732.511718750004</v>
      </c>
      <c r="AC72" s="4"/>
      <c r="AD72" s="12">
        <f ca="1">AB72</f>
        <v>-15732.511718750004</v>
      </c>
      <c r="AE72" s="4"/>
    </row>
    <row r="73" spans="2:42" ht="8.1" customHeight="1" thickBot="1" x14ac:dyDescent="0.3"/>
    <row r="74" spans="2:42" ht="8.1" customHeight="1" x14ac:dyDescent="0.25">
      <c r="B74" s="39"/>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1"/>
    </row>
    <row r="75" spans="2:42" x14ac:dyDescent="0.25">
      <c r="B75" s="42"/>
      <c r="C75" s="3"/>
      <c r="D75" s="3"/>
      <c r="G75" s="47" t="s">
        <v>43</v>
      </c>
      <c r="H75" s="47"/>
      <c r="I75" s="47"/>
      <c r="J75" s="47"/>
      <c r="K75" s="47"/>
      <c r="L75" s="47"/>
      <c r="M75" s="47"/>
      <c r="N75" s="3"/>
      <c r="O75" s="3"/>
      <c r="P75" s="3"/>
      <c r="S75" s="47" t="s">
        <v>43</v>
      </c>
      <c r="T75" s="47"/>
      <c r="U75" s="47"/>
      <c r="V75" s="47"/>
      <c r="W75" s="47"/>
      <c r="X75" s="47"/>
      <c r="Y75" s="47"/>
      <c r="Z75" s="3"/>
      <c r="AA75" s="3"/>
      <c r="AB75" s="3"/>
      <c r="AC75" s="3"/>
      <c r="AD75" s="3"/>
      <c r="AE75" s="3"/>
      <c r="AF75" s="43"/>
      <c r="AP75" s="3"/>
    </row>
    <row r="76" spans="2:42" x14ac:dyDescent="0.25">
      <c r="B76" s="42"/>
      <c r="C76" s="3"/>
      <c r="D76" s="3"/>
      <c r="G76" s="3" t="s">
        <v>39</v>
      </c>
      <c r="H76" s="3"/>
      <c r="I76" s="48" t="s">
        <v>37</v>
      </c>
      <c r="J76" s="3"/>
      <c r="K76" s="3" t="s">
        <v>41</v>
      </c>
      <c r="L76" s="3"/>
      <c r="M76" s="3"/>
      <c r="N76" s="3"/>
      <c r="O76" s="3"/>
      <c r="P76" s="3"/>
      <c r="S76" s="3" t="s">
        <v>39</v>
      </c>
      <c r="T76" s="3"/>
      <c r="U76" s="48" t="s">
        <v>37</v>
      </c>
      <c r="V76" s="3"/>
      <c r="W76" s="3" t="s">
        <v>41</v>
      </c>
      <c r="X76" s="3"/>
      <c r="Y76" s="3"/>
      <c r="Z76" s="3"/>
      <c r="AA76" s="3"/>
      <c r="AB76" s="3"/>
      <c r="AC76" s="3"/>
      <c r="AD76" s="3"/>
      <c r="AE76" s="3"/>
      <c r="AF76" s="43"/>
    </row>
    <row r="77" spans="2:42" x14ac:dyDescent="0.25">
      <c r="B77" s="42"/>
      <c r="C77" s="3"/>
      <c r="D77" s="3"/>
      <c r="G77" s="3" t="s">
        <v>38</v>
      </c>
      <c r="H77" s="3"/>
      <c r="I77" s="48" t="s">
        <v>42</v>
      </c>
      <c r="J77" s="3"/>
      <c r="K77" s="3" t="s">
        <v>40</v>
      </c>
      <c r="L77" s="3"/>
      <c r="N77" s="3"/>
      <c r="O77" s="3"/>
      <c r="P77" s="3"/>
      <c r="S77" s="3" t="s">
        <v>38</v>
      </c>
      <c r="T77" s="3"/>
      <c r="U77" s="48" t="s">
        <v>42</v>
      </c>
      <c r="V77" s="3"/>
      <c r="W77" s="3" t="s">
        <v>40</v>
      </c>
      <c r="X77" s="3"/>
      <c r="Z77" s="3"/>
      <c r="AA77" s="3"/>
      <c r="AB77" s="3"/>
      <c r="AC77" s="3"/>
      <c r="AD77" s="3"/>
      <c r="AE77" s="3"/>
      <c r="AF77" s="43"/>
    </row>
    <row r="78" spans="2:42" ht="8.1" customHeight="1" thickBot="1" x14ac:dyDescent="0.3">
      <c r="B78" s="44"/>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6"/>
    </row>
    <row r="79" spans="2:42" ht="8.1" customHeight="1" x14ac:dyDescent="0.2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2:42" ht="44.1" customHeight="1" x14ac:dyDescent="0.25">
      <c r="B80" s="94" t="s">
        <v>35</v>
      </c>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49"/>
    </row>
  </sheetData>
  <mergeCells count="20">
    <mergeCell ref="Q2:S2"/>
    <mergeCell ref="T2:V2"/>
    <mergeCell ref="W2:Y2"/>
    <mergeCell ref="Z2:AB2"/>
    <mergeCell ref="E2:G2"/>
    <mergeCell ref="H2:J2"/>
    <mergeCell ref="K2:M2"/>
    <mergeCell ref="N2:P2"/>
    <mergeCell ref="O11:Q11"/>
    <mergeCell ref="F11:H11"/>
    <mergeCell ref="I11:K11"/>
    <mergeCell ref="L11:N11"/>
    <mergeCell ref="B80:AF80"/>
    <mergeCell ref="U11:W11"/>
    <mergeCell ref="X11:Z11"/>
    <mergeCell ref="R11:T11"/>
    <mergeCell ref="AA11:AB11"/>
    <mergeCell ref="C11:C12"/>
    <mergeCell ref="B11:B12"/>
    <mergeCell ref="C13:C14"/>
  </mergeCells>
  <conditionalFormatting sqref="AA14:AA15 X14:X15 U14:U15 T12:AB12 G15:AB15 G18:AB19 E20:AB27">
    <cfRule type="cellIs" dxfId="50" priority="86" operator="lessThan">
      <formula>0</formula>
    </cfRule>
  </conditionalFormatting>
  <conditionalFormatting sqref="Q25:AB25">
    <cfRule type="cellIs" dxfId="49" priority="85" operator="lessThan">
      <formula>0</formula>
    </cfRule>
  </conditionalFormatting>
  <conditionalFormatting sqref="Q29:AB32">
    <cfRule type="cellIs" dxfId="48" priority="84" operator="lessThan">
      <formula>0</formula>
    </cfRule>
  </conditionalFormatting>
  <conditionalFormatting sqref="Q31:AB32">
    <cfRule type="cellIs" dxfId="47" priority="83" operator="lessThan">
      <formula>0</formula>
    </cfRule>
  </conditionalFormatting>
  <conditionalFormatting sqref="Q26:AB27">
    <cfRule type="cellIs" dxfId="46" priority="82" operator="lessThan">
      <formula>0</formula>
    </cfRule>
  </conditionalFormatting>
  <conditionalFormatting sqref="Q28:AB28">
    <cfRule type="cellIs" dxfId="45" priority="80" operator="lessThan">
      <formula>0</formula>
    </cfRule>
  </conditionalFormatting>
  <conditionalFormatting sqref="Q10:AB10 Q5:AB6 Q8:AB8">
    <cfRule type="cellIs" dxfId="44" priority="79" operator="lessThan">
      <formula>0</formula>
    </cfRule>
  </conditionalFormatting>
  <conditionalFormatting sqref="Q6:AB6">
    <cfRule type="cellIs" dxfId="43" priority="77" operator="lessThan">
      <formula>0</formula>
    </cfRule>
  </conditionalFormatting>
  <conditionalFormatting sqref="U12:V12">
    <cfRule type="cellIs" dxfId="42" priority="72" operator="lessThan">
      <formula>0</formula>
    </cfRule>
  </conditionalFormatting>
  <conditionalFormatting sqref="W12">
    <cfRule type="cellIs" dxfId="41" priority="71" operator="lessThan">
      <formula>0</formula>
    </cfRule>
  </conditionalFormatting>
  <conditionalFormatting sqref="E31:P32">
    <cfRule type="cellIs" dxfId="40" priority="65" operator="lessThan">
      <formula>0</formula>
    </cfRule>
  </conditionalFormatting>
  <conditionalFormatting sqref="Z12">
    <cfRule type="cellIs" dxfId="39" priority="69" operator="lessThan">
      <formula>0</formula>
    </cfRule>
  </conditionalFormatting>
  <conditionalFormatting sqref="E25:P25">
    <cfRule type="cellIs" dxfId="38" priority="67" operator="lessThan">
      <formula>0</formula>
    </cfRule>
  </conditionalFormatting>
  <conditionalFormatting sqref="E29:P32">
    <cfRule type="cellIs" dxfId="37" priority="66" operator="lessThan">
      <formula>0</formula>
    </cfRule>
  </conditionalFormatting>
  <conditionalFormatting sqref="E26:P27">
    <cfRule type="cellIs" dxfId="36" priority="64" operator="lessThan">
      <formula>0</formula>
    </cfRule>
  </conditionalFormatting>
  <conditionalFormatting sqref="E28:P28">
    <cfRule type="cellIs" dxfId="35" priority="63" operator="lessThan">
      <formula>0</formula>
    </cfRule>
  </conditionalFormatting>
  <conditionalFormatting sqref="E5:P6 E10:P10 E8:P8 E7:AB7">
    <cfRule type="cellIs" dxfId="34" priority="62" operator="lessThan">
      <formula>0</formula>
    </cfRule>
  </conditionalFormatting>
  <conditionalFormatting sqref="E6:P6 E7:AB7">
    <cfRule type="cellIs" dxfId="33" priority="61" operator="lessThan">
      <formula>0</formula>
    </cfRule>
  </conditionalFormatting>
  <conditionalFormatting sqref="X12:Y12">
    <cfRule type="cellIs" dxfId="32" priority="54" operator="lessThan">
      <formula>0</formula>
    </cfRule>
  </conditionalFormatting>
  <conditionalFormatting sqref="AA12:AB12">
    <cfRule type="cellIs" dxfId="31" priority="53" operator="lessThan">
      <formula>0</formula>
    </cfRule>
  </conditionalFormatting>
  <conditionalFormatting sqref="T12">
    <cfRule type="cellIs" dxfId="30" priority="50" operator="lessThan">
      <formula>0</formula>
    </cfRule>
  </conditionalFormatting>
  <conditionalFormatting sqref="Q9:AB9">
    <cfRule type="cellIs" dxfId="29" priority="45" operator="lessThan">
      <formula>0</formula>
    </cfRule>
  </conditionalFormatting>
  <conditionalFormatting sqref="Q9:AB9">
    <cfRule type="cellIs" dxfId="28" priority="44" operator="lessThan">
      <formula>0</formula>
    </cfRule>
  </conditionalFormatting>
  <conditionalFormatting sqref="E9:P9">
    <cfRule type="cellIs" dxfId="27" priority="41" operator="lessThan">
      <formula>0</formula>
    </cfRule>
  </conditionalFormatting>
  <conditionalFormatting sqref="E9:P9">
    <cfRule type="cellIs" dxfId="26" priority="40" operator="lessThan">
      <formula>0</formula>
    </cfRule>
  </conditionalFormatting>
  <conditionalFormatting sqref="O15 L15 I15">
    <cfRule type="cellIs" dxfId="25" priority="39" operator="lessThan">
      <formula>0</formula>
    </cfRule>
  </conditionalFormatting>
  <conditionalFormatting sqref="D7">
    <cfRule type="cellIs" dxfId="24" priority="29" operator="lessThan">
      <formula>0</formula>
    </cfRule>
  </conditionalFormatting>
  <conditionalFormatting sqref="D7">
    <cfRule type="cellIs" dxfId="23" priority="28" operator="lessThan">
      <formula>0</formula>
    </cfRule>
  </conditionalFormatting>
  <conditionalFormatting sqref="G16:AB16">
    <cfRule type="cellIs" dxfId="22" priority="27" operator="lessThan">
      <formula>0</formula>
    </cfRule>
  </conditionalFormatting>
  <conditionalFormatting sqref="F15 F18:F19">
    <cfRule type="cellIs" dxfId="21" priority="26" operator="lessThan">
      <formula>0</formula>
    </cfRule>
  </conditionalFormatting>
  <conditionalFormatting sqref="F16">
    <cfRule type="cellIs" dxfId="20" priority="25" operator="lessThan">
      <formula>0</formula>
    </cfRule>
  </conditionalFormatting>
  <conditionalFormatting sqref="E12">
    <cfRule type="cellIs" dxfId="19" priority="20" operator="lessThan">
      <formula>0</formula>
    </cfRule>
  </conditionalFormatting>
  <conditionalFormatting sqref="F14">
    <cfRule type="cellIs" dxfId="18" priority="19" operator="lessThan">
      <formula>0</formula>
    </cfRule>
  </conditionalFormatting>
  <conditionalFormatting sqref="F12:H12">
    <cfRule type="cellIs" dxfId="17" priority="18" operator="lessThan">
      <formula>0</formula>
    </cfRule>
  </conditionalFormatting>
  <conditionalFormatting sqref="I12:Q12">
    <cfRule type="cellIs" dxfId="16" priority="17" operator="lessThan">
      <formula>0</formula>
    </cfRule>
  </conditionalFormatting>
  <conditionalFormatting sqref="R12:S12">
    <cfRule type="cellIs" dxfId="15" priority="16" operator="lessThan">
      <formula>0</formula>
    </cfRule>
  </conditionalFormatting>
  <conditionalFormatting sqref="I14">
    <cfRule type="cellIs" dxfId="14" priority="15" operator="lessThan">
      <formula>0</formula>
    </cfRule>
  </conditionalFormatting>
  <conditionalFormatting sqref="L14">
    <cfRule type="cellIs" dxfId="13" priority="14" operator="lessThan">
      <formula>0</formula>
    </cfRule>
  </conditionalFormatting>
  <conditionalFormatting sqref="O14">
    <cfRule type="cellIs" dxfId="12" priority="13" operator="lessThan">
      <formula>0</formula>
    </cfRule>
  </conditionalFormatting>
  <conditionalFormatting sqref="R14">
    <cfRule type="cellIs" dxfId="11" priority="12" operator="lessThan">
      <formula>0</formula>
    </cfRule>
  </conditionalFormatting>
  <conditionalFormatting sqref="E15">
    <cfRule type="cellIs" dxfId="10" priority="11" operator="lessThan">
      <formula>0</formula>
    </cfRule>
  </conditionalFormatting>
  <conditionalFormatting sqref="E16">
    <cfRule type="cellIs" dxfId="9" priority="10" operator="lessThan">
      <formula>0</formula>
    </cfRule>
  </conditionalFormatting>
  <conditionalFormatting sqref="E17">
    <cfRule type="cellIs" dxfId="8" priority="9" operator="lessThan">
      <formula>0</formula>
    </cfRule>
  </conditionalFormatting>
  <conditionalFormatting sqref="E18">
    <cfRule type="cellIs" dxfId="7" priority="8" operator="lessThan">
      <formula>0</formula>
    </cfRule>
  </conditionalFormatting>
  <conditionalFormatting sqref="F17">
    <cfRule type="cellIs" dxfId="6" priority="7" operator="lessThan">
      <formula>0</formula>
    </cfRule>
  </conditionalFormatting>
  <conditionalFormatting sqref="E19">
    <cfRule type="cellIs" dxfId="5" priority="6" operator="lessThan">
      <formula>0</formula>
    </cfRule>
  </conditionalFormatting>
  <conditionalFormatting sqref="D19">
    <cfRule type="cellIs" dxfId="4" priority="5" operator="lessThan">
      <formula>0</formula>
    </cfRule>
  </conditionalFormatting>
  <conditionalFormatting sqref="D19">
    <cfRule type="cellIs" dxfId="3" priority="4" operator="lessThan">
      <formula>0</formula>
    </cfRule>
  </conditionalFormatting>
  <conditionalFormatting sqref="D56">
    <cfRule type="cellIs" dxfId="2" priority="3" operator="lessThan">
      <formula>0</formula>
    </cfRule>
  </conditionalFormatting>
  <conditionalFormatting sqref="D56">
    <cfRule type="cellIs" dxfId="1" priority="2" operator="lessThan">
      <formula>0</formula>
    </cfRule>
  </conditionalFormatting>
  <conditionalFormatting sqref="R29:AB29">
    <cfRule type="cellIs" dxfId="0" priority="1" operator="lessThan">
      <formula>0</formula>
    </cfRule>
  </conditionalFormatting>
  <hyperlinks>
    <hyperlink ref="U76" r:id="rId1" xr:uid="{BA79E712-77D1-8343-87CA-E7891FD43175}"/>
    <hyperlink ref="U77" r:id="rId2" xr:uid="{57737DA8-3294-9D4A-9DC1-8691ADF136EE}"/>
    <hyperlink ref="I76" r:id="rId3" xr:uid="{98181DE1-AD00-3142-B0EE-0D0DD738D27B}"/>
    <hyperlink ref="I77" r:id="rId4" xr:uid="{9CEC2A90-8166-B243-ABBF-DB43DF08191B}"/>
  </hyperlinks>
  <pageMargins left="0" right="0" top="0.5" bottom="0.5" header="0.3" footer="0.3"/>
  <pageSetup paperSize="9" scale="55" orientation="landscape" r:id="rId5"/>
  <headerFooter>
    <oddHeader xml:space="preserve">&amp;L&amp;"Calibri Bold,Bold"&amp;K000000Modell zur vereinfachten Liquiditätsplanung&amp;R&amp;"Calibri Bold,Bold"&amp;K000000 Bereitgestellt von: Team solvi + Die ZA </oddHeader>
    <oddFooter>&amp;L&amp;"Calibri Bold,Bold"&amp;K000000&amp;D - &amp;T Uhr&amp;R&amp;"Calibri Bold,Bold"&amp;K000000Seite &amp;P von &amp;N</oddFooter>
  </headerFooter>
  <ignoredErrors>
    <ignoredError sqref="D37:D38 C58:C59 AE37:AE38" unlockedFormula="1"/>
  </ignoredErrors>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E6179D47A17054B95F2849EB29E79C5" ma:contentTypeVersion="8" ma:contentTypeDescription="Ein neues Dokument erstellen." ma:contentTypeScope="" ma:versionID="05b3b116eb0775bfadbb460fd6f4d772">
  <xsd:schema xmlns:xsd="http://www.w3.org/2001/XMLSchema" xmlns:xs="http://www.w3.org/2001/XMLSchema" xmlns:p="http://schemas.microsoft.com/office/2006/metadata/properties" xmlns:ns2="c2b2de5e-1429-4d8f-995d-647de0e3400c" targetNamespace="http://schemas.microsoft.com/office/2006/metadata/properties" ma:root="true" ma:fieldsID="ffb604b6d1cbf1ec9aa1383c6b3053b8" ns2:_="">
    <xsd:import namespace="c2b2de5e-1429-4d8f-995d-647de0e340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b2de5e-1429-4d8f-995d-647de0e340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DEB8BE-5E31-47FB-A8DA-AB0BDC9A110D}">
  <ds:schemaRefs>
    <ds:schemaRef ds:uri="c2b2de5e-1429-4d8f-995d-647de0e3400c"/>
    <ds:schemaRef ds:uri="http://schemas.microsoft.com/office/2006/documentManagement/types"/>
    <ds:schemaRef ds:uri="http://schemas.microsoft.com/office/infopath/2007/PartnerControls"/>
    <ds:schemaRef ds:uri="http://purl.org/dc/dcmitype/"/>
    <ds:schemaRef ds:uri="http://schemas.microsoft.com/office/2006/metadata/properties"/>
    <ds:schemaRef ds:uri="http://schemas.openxmlformats.org/package/2006/metadata/core-properties"/>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84D31C99-81DF-4C87-8D48-3F5A2C6C5D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b2de5e-1429-4d8f-995d-647de0e340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B05BC8-14E3-41F5-AB87-236CDD0139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IWW Einleitung</vt:lpstr>
      <vt:lpstr>Liquiditätsplanung</vt:lpstr>
      <vt:lpstr>Liquiditätsplanung!Druckbereich</vt:lpstr>
    </vt:vector>
  </TitlesOfParts>
  <Company>Die ZA und Team solvi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Modell zur Liquiditätsplanung</dc:title>
  <dc:creator>Diana Haber, Dr. Susanne Woitzik, Christian Brendel</dc:creator>
  <cp:lastModifiedBy>Lemberg, Stefan (IWW Institut)</cp:lastModifiedBy>
  <cp:lastPrinted>2020-03-31T19:07:12Z</cp:lastPrinted>
  <dcterms:created xsi:type="dcterms:W3CDTF">2020-02-03T09:35:01Z</dcterms:created>
  <dcterms:modified xsi:type="dcterms:W3CDTF">2020-07-08T13:31:22Z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0x0101009E6179D47A17054B95F2849EB29E79C5</vt:lpwstr>
  </property>
</Properties>
</file>